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JURIDICO\Desktop\LIZET ROLDAN\2019\CONTRATACION\INVITACIONES SEGUNDO SEMESTRE\PERSONAL DE ASEO\"/>
    </mc:Choice>
  </mc:AlternateContent>
  <bookViews>
    <workbookView xWindow="0" yWindow="0" windowWidth="19200" windowHeight="7050" tabRatio="690"/>
  </bookViews>
  <sheets>
    <sheet name="ANEXO 1 ECONOMICO DETALLADO" sheetId="2" r:id="rId1"/>
    <sheet name="ESTUDIO PREVIO 2017" sheetId="4" state="hidden" r:id="rId2"/>
  </sheets>
  <calcPr calcId="162913" concurrentCalc="0"/>
</workbook>
</file>

<file path=xl/calcChain.xml><?xml version="1.0" encoding="utf-8"?>
<calcChain xmlns="http://schemas.openxmlformats.org/spreadsheetml/2006/main">
  <c r="D19" i="2" l="1"/>
  <c r="F10" i="2"/>
  <c r="G16" i="4"/>
  <c r="Y16" i="4"/>
  <c r="G15" i="4"/>
  <c r="O15" i="4"/>
  <c r="AL14" i="2"/>
  <c r="R15" i="4"/>
  <c r="Q16" i="4"/>
  <c r="Q15" i="4"/>
  <c r="P16" i="4"/>
  <c r="I16" i="4"/>
  <c r="J16" i="4"/>
  <c r="K16" i="4"/>
  <c r="L16" i="4"/>
  <c r="M16" i="4"/>
  <c r="N16" i="4"/>
  <c r="O16" i="4"/>
  <c r="R16" i="4"/>
  <c r="S16" i="4"/>
  <c r="L15" i="4"/>
  <c r="X16" i="4"/>
  <c r="Y15" i="4"/>
  <c r="P15" i="4"/>
  <c r="I15" i="4"/>
  <c r="X15" i="4"/>
  <c r="G21" i="4"/>
  <c r="G22" i="4"/>
  <c r="G20" i="4"/>
  <c r="G9" i="4"/>
  <c r="G10" i="4"/>
  <c r="G11" i="4"/>
  <c r="G12" i="4"/>
  <c r="G13" i="4"/>
  <c r="G14" i="4"/>
  <c r="G8" i="4"/>
  <c r="T16" i="4"/>
  <c r="V16" i="4"/>
  <c r="W16" i="4"/>
  <c r="K15" i="4"/>
  <c r="N15" i="4"/>
  <c r="J15" i="4"/>
  <c r="M15" i="4"/>
  <c r="Y22" i="4"/>
  <c r="R21" i="4"/>
  <c r="Y20" i="4"/>
  <c r="X14" i="4"/>
  <c r="X13" i="4"/>
  <c r="X12" i="4"/>
  <c r="Y11" i="4"/>
  <c r="R10" i="4"/>
  <c r="Y9" i="4"/>
  <c r="Y8" i="4"/>
  <c r="S15" i="4"/>
  <c r="U16" i="4"/>
  <c r="E16" i="4"/>
  <c r="T15" i="4"/>
  <c r="U15" i="4"/>
  <c r="Q9" i="4"/>
  <c r="O12" i="4"/>
  <c r="O13" i="4"/>
  <c r="Q12" i="4"/>
  <c r="Q13" i="4"/>
  <c r="R12" i="4"/>
  <c r="O8" i="4"/>
  <c r="R9" i="4"/>
  <c r="O11" i="4"/>
  <c r="O14" i="4"/>
  <c r="Q20" i="4"/>
  <c r="Q21" i="4"/>
  <c r="Y12" i="4"/>
  <c r="AI12" i="4"/>
  <c r="R13" i="4"/>
  <c r="Q14" i="4"/>
  <c r="R20" i="4"/>
  <c r="Y21" i="4"/>
  <c r="Y13" i="4"/>
  <c r="AI13" i="4"/>
  <c r="R14" i="4"/>
  <c r="P8" i="4"/>
  <c r="I8" i="4"/>
  <c r="X8" i="4"/>
  <c r="Q10" i="4"/>
  <c r="P11" i="4"/>
  <c r="I11" i="4"/>
  <c r="X11" i="4"/>
  <c r="L22" i="4"/>
  <c r="P22" i="4"/>
  <c r="I22" i="4"/>
  <c r="X22" i="4"/>
  <c r="AI22" i="4"/>
  <c r="R8" i="4"/>
  <c r="AA8" i="4"/>
  <c r="L9" i="4"/>
  <c r="P9" i="4"/>
  <c r="I9" i="4"/>
  <c r="X9" i="4"/>
  <c r="AI9" i="4"/>
  <c r="O10" i="4"/>
  <c r="R11" i="4"/>
  <c r="Y14" i="4"/>
  <c r="AI14" i="4"/>
  <c r="L20" i="4"/>
  <c r="P20" i="4"/>
  <c r="I20" i="4"/>
  <c r="X20" i="4"/>
  <c r="AI20" i="4"/>
  <c r="O21" i="4"/>
  <c r="R22" i="4"/>
  <c r="L10" i="4"/>
  <c r="P10" i="4"/>
  <c r="I10" i="4"/>
  <c r="X10" i="4"/>
  <c r="AI11" i="4"/>
  <c r="L21" i="4"/>
  <c r="P21" i="4"/>
  <c r="I21" i="4"/>
  <c r="X21" i="4"/>
  <c r="O22" i="4"/>
  <c r="L8" i="4"/>
  <c r="Y10" i="4"/>
  <c r="L11" i="4"/>
  <c r="Q8" i="4"/>
  <c r="O9" i="4"/>
  <c r="Q11" i="4"/>
  <c r="L12" i="4"/>
  <c r="P12" i="4"/>
  <c r="I12" i="4"/>
  <c r="L13" i="4"/>
  <c r="P13" i="4"/>
  <c r="I13" i="4"/>
  <c r="L14" i="4"/>
  <c r="P14" i="4"/>
  <c r="I14" i="4"/>
  <c r="O20" i="4"/>
  <c r="Q22" i="4"/>
  <c r="AI8" i="4"/>
  <c r="V15" i="4"/>
  <c r="AI10" i="4"/>
  <c r="AI21" i="4"/>
  <c r="M22" i="4"/>
  <c r="K22" i="4"/>
  <c r="N22" i="4"/>
  <c r="J22" i="4"/>
  <c r="K14" i="4"/>
  <c r="N14" i="4"/>
  <c r="J14" i="4"/>
  <c r="M14" i="4"/>
  <c r="N12" i="4"/>
  <c r="J12" i="4"/>
  <c r="M12" i="4"/>
  <c r="K12" i="4"/>
  <c r="K20" i="4"/>
  <c r="N20" i="4"/>
  <c r="J20" i="4"/>
  <c r="M20" i="4"/>
  <c r="N10" i="4"/>
  <c r="J10" i="4"/>
  <c r="M10" i="4"/>
  <c r="K10" i="4"/>
  <c r="N13" i="4"/>
  <c r="J13" i="4"/>
  <c r="M13" i="4"/>
  <c r="K13" i="4"/>
  <c r="M8" i="4"/>
  <c r="K8" i="4"/>
  <c r="N8" i="4"/>
  <c r="J8" i="4"/>
  <c r="N21" i="4"/>
  <c r="J21" i="4"/>
  <c r="M21" i="4"/>
  <c r="K21" i="4"/>
  <c r="M11" i="4"/>
  <c r="K11" i="4"/>
  <c r="N11" i="4"/>
  <c r="J11" i="4"/>
  <c r="K9" i="4"/>
  <c r="N9" i="4"/>
  <c r="J9" i="4"/>
  <c r="M9" i="4"/>
  <c r="W15" i="4"/>
  <c r="AF15" i="4"/>
  <c r="E15" i="4"/>
  <c r="S9" i="4"/>
  <c r="T9" i="4"/>
  <c r="U9" i="4"/>
  <c r="S21" i="4"/>
  <c r="T21" i="4"/>
  <c r="V21" i="4"/>
  <c r="W21" i="4"/>
  <c r="AE21" i="4"/>
  <c r="S10" i="4"/>
  <c r="S22" i="4"/>
  <c r="T22" i="4"/>
  <c r="U22" i="4"/>
  <c r="E22" i="4"/>
  <c r="S8" i="4"/>
  <c r="T8" i="4"/>
  <c r="S14" i="4"/>
  <c r="S11" i="4"/>
  <c r="T11" i="4"/>
  <c r="S20" i="4"/>
  <c r="T20" i="4"/>
  <c r="V20" i="4"/>
  <c r="W20" i="4"/>
  <c r="S13" i="4"/>
  <c r="T13" i="4"/>
  <c r="U13" i="4"/>
  <c r="E13" i="4"/>
  <c r="S12" i="4"/>
  <c r="V9" i="4"/>
  <c r="AF9" i="4"/>
  <c r="E9" i="4"/>
  <c r="T10" i="4"/>
  <c r="U10" i="4"/>
  <c r="U11" i="4"/>
  <c r="V11" i="4"/>
  <c r="AF11" i="4"/>
  <c r="V8" i="4"/>
  <c r="U8" i="4"/>
  <c r="U21" i="4"/>
  <c r="E21" i="4"/>
  <c r="T12" i="4"/>
  <c r="V12" i="4"/>
  <c r="W12" i="4"/>
  <c r="T14" i="4"/>
  <c r="V14" i="4"/>
  <c r="W14" i="4"/>
  <c r="V13" i="4"/>
  <c r="W13" i="4"/>
  <c r="AE20" i="4"/>
  <c r="V22" i="4"/>
  <c r="W22" i="4"/>
  <c r="AE22" i="4"/>
  <c r="U20" i="4"/>
  <c r="E20" i="4"/>
  <c r="W11" i="4"/>
  <c r="G24" i="4"/>
  <c r="W9" i="4"/>
  <c r="W8" i="4"/>
  <c r="AF8" i="4"/>
  <c r="E8" i="4"/>
  <c r="V10" i="4"/>
  <c r="E11" i="4"/>
  <c r="U14" i="4"/>
  <c r="E14" i="4"/>
  <c r="U12" i="4"/>
  <c r="E12" i="4"/>
  <c r="F11" i="2"/>
  <c r="W10" i="4"/>
  <c r="AF10" i="4"/>
  <c r="G17" i="4"/>
  <c r="E10" i="4"/>
  <c r="G26" i="4"/>
  <c r="F9" i="2"/>
  <c r="F8" i="2"/>
</calcChain>
</file>

<file path=xl/comments1.xml><?xml version="1.0" encoding="utf-8"?>
<comments xmlns="http://schemas.openxmlformats.org/spreadsheetml/2006/main">
  <authors>
    <author>admin</author>
    <author>CIENTIFICA</author>
  </authors>
  <commentList>
    <comment ref="V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CONSIGNE AQUÍ % ADMINISTRACION</t>
        </r>
      </text>
    </comment>
    <comment ref="G12" authorId="1" shapeId="0">
      <text>
        <r>
          <rPr>
            <b/>
            <sz val="9"/>
            <color indexed="81"/>
            <rFont val="Tahoma"/>
            <charset val="1"/>
          </rPr>
          <t>CIENTIFICA:</t>
        </r>
        <r>
          <rPr>
            <sz val="9"/>
            <color indexed="81"/>
            <rFont val="Tahoma"/>
            <charset val="1"/>
          </rPr>
          <t xml:space="preserve">
VALOR FIJO MES POR INSUMOS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CONSIGNE AQUÍ % ADMINISTRACION</t>
        </r>
      </text>
    </comment>
  </commentList>
</comments>
</file>

<file path=xl/sharedStrings.xml><?xml version="1.0" encoding="utf-8"?>
<sst xmlns="http://schemas.openxmlformats.org/spreadsheetml/2006/main" count="135" uniqueCount="85">
  <si>
    <t>SEGURIDAD SOCIAL (EMPLEADOR)</t>
  </si>
  <si>
    <t>CONSIGNE AQUÍ OTROS ASPECTOS NO TENIDOS EN CUENTA Y QUE DEBAN SER FACTURADOS</t>
  </si>
  <si>
    <t>AUXILIO DE TRANSPORTE</t>
  </si>
  <si>
    <t>BASE SEGURIDAD SOCIAL</t>
  </si>
  <si>
    <t>EPS</t>
  </si>
  <si>
    <t xml:space="preserve">PENSION </t>
  </si>
  <si>
    <t>ARL</t>
  </si>
  <si>
    <t>SENA Y ICBF</t>
  </si>
  <si>
    <t>CAJA DE COMPENSACIÓN</t>
  </si>
  <si>
    <t xml:space="preserve">EPS </t>
  </si>
  <si>
    <t>DCTO. POLIZA EXCEQUIAL</t>
  </si>
  <si>
    <t>FONDO DE SOLIDARIDAD PENSIONAL</t>
  </si>
  <si>
    <t>DCTO. APORTE SOCIAL REEMBOLSABLE</t>
  </si>
  <si>
    <t>RETENCION ASALARIADOS</t>
  </si>
  <si>
    <t>?</t>
  </si>
  <si>
    <t>CONSIGNAR PORCENTAJE APLICADO DE CADA ITEM QUE APLIQUE</t>
  </si>
  <si>
    <t>TALENTO HUMANO REQUERIDO</t>
  </si>
  <si>
    <t>ENFERMERO JEFE</t>
  </si>
  <si>
    <t>PSICOLOGO</t>
  </si>
  <si>
    <t>AUXILIAR TERAPIA OCUPACIONAL</t>
  </si>
  <si>
    <t>TRABAJO SOCIAL</t>
  </si>
  <si>
    <t>VALOR TOTAL DE LA PROPUESTA</t>
  </si>
  <si>
    <t>CONSIGNE OBSERVACIONES O ACLARACIONES PERTINENTES</t>
  </si>
  <si>
    <t>IVA</t>
  </si>
  <si>
    <t xml:space="preserve">COSTO DEL  RECURSO HUMANO </t>
  </si>
  <si>
    <t>MEDICO GENERAL</t>
  </si>
  <si>
    <t>OTRAS DEDUCCIONES</t>
  </si>
  <si>
    <t>AUXILIAR APOYO ADMINISTRATIVO 1</t>
  </si>
  <si>
    <t>AUXILIAR APOYO ADMINISTRATIVO 2</t>
  </si>
  <si>
    <t>AUXILIAR APOYO ADMINISTRATIVO 3</t>
  </si>
  <si>
    <t>A QUIEN APLIQUE</t>
  </si>
  <si>
    <t>1. TENER EN CUENTA QUE SI LOS VALORES SE TRABAJAN MEDIANTE FORMULAS EN EXCEL, LAS CIFRAS DECIMALES SERAN TODAS LAS POSIBLES QUE ARRASTRA AUTOMATICAMENTE EL EXCEL</t>
  </si>
  <si>
    <t>VALOR A RECIBIR MENSUALMENTE EL TRABAJADOR EFECTIVAMENTE CON RELACION A A LA ASIGNACION MENSUAL
EN ESTE VALOR NO SE INCLUYEN LOS RECARGOS INDIVIDUALMENTE GENERADOS</t>
  </si>
  <si>
    <t xml:space="preserve">RECARGOS MES: 22% PARA CALCULAR PRESUPUESTO OFICIAL </t>
  </si>
  <si>
    <t>ASIGNACION BASICA MENSUAL</t>
  </si>
  <si>
    <t>VACACIONES Ó EQUIVALENTE</t>
  </si>
  <si>
    <t>PRIMA Ó EQUIVALENTE</t>
  </si>
  <si>
    <t>INTERESES Ó EQUIVALENTE</t>
  </si>
  <si>
    <t>EN CASO DE MODIFICAR EL PORCENTAJE CONSIGNAR OBSERVACIONES ACLARATORIAS</t>
  </si>
  <si>
    <t>SI ES DIFERENTE A LA ASIGNACION BASICA MENSUAL POR FAVOR EXPLIQUE LOS ELEMENTOS QUE SE TIENEN EN CUENTA</t>
  </si>
  <si>
    <t>DIAS LABORADOS MES</t>
  </si>
  <si>
    <t>VALOR QUE PUEDE VARIAR SEGÚN LO DETERMINE EL  PROPONENTE</t>
  </si>
  <si>
    <t>VALOR PERSONA MES</t>
  </si>
  <si>
    <t>VALOR PROCESO MENSUAL (GRUPO)</t>
  </si>
  <si>
    <t>VALOR ADMINISTRACION PROPUESTO</t>
  </si>
  <si>
    <t>DESCUENTOS (AL TRABAJADOR O AFILIADO)</t>
  </si>
  <si>
    <t xml:space="preserve">COSTO POR PERSONA MAS ADMINISTRACION MES </t>
  </si>
  <si>
    <t>NUMERO DE PERSONAS REQUERIDO
LAS CIFRAS CONTENIDAS EN ESTA COLUMNA NO PODRAN SER MODIFICADAS</t>
  </si>
  <si>
    <t>240 HORAS QUE INCLUYE HORAS HÁBILES MAS HORAS DESCANSO REMUNERADO
LAS CIFRAS CONTENIDAS EN ESTA COLUMNA NO PODRAN SER MODIFICADAS</t>
  </si>
  <si>
    <t>3. EL VALOR CONSIGNADO EN LA COLUMNA DE ASIGNACION BASICA MENSUAL  ES EL VALOR BASE PARA EL CÁLCULO</t>
  </si>
  <si>
    <t>VALOR</t>
  </si>
  <si>
    <t>VALOR MAXIMO A RECONOCER POR PERSONA AL CONTRATATISTA</t>
  </si>
  <si>
    <t>CESANTIAS Ó EQUIVALENTE</t>
  </si>
  <si>
    <t>PRESTACIONES SOCIALES (PUEDE VARIAR SEGÚN EL PROPONENTE)</t>
  </si>
  <si>
    <t>OTROS COSTOS (PUEDE VARIAR SEGÚN EL PROPONENTE)</t>
  </si>
  <si>
    <t>RECARGOS 22% PROYECTADO A MEDICOS, ENFERMEROS Y AUXILIARES DE ENFERMERIA SOBRE VALOR MES CON ADMINISTRACION
PUEDE VARIAR SEGÚN  % ADMINISTRACION PROPUESTO</t>
  </si>
  <si>
    <t>AUXILIARES AREA DE LA SALUD ENFERMERIA</t>
  </si>
  <si>
    <t>AUXILIARES AREA DE LA SALUD LABORATORIO CLINICO</t>
  </si>
  <si>
    <t>2. SI SE TRABAJA CON DATOS DIGITADOS UNO A UNO, POR FAVOR ESPECIFICAR CUANTAS CIFRAS DECIMALES UTILIZA CON EL FIN DE VALIDAR Y TENERLO EN CUENTA EN CASO DE CORRECCIONES ARITMETICAS DE ESTANDARIZACION EN LA EVALUACION</t>
  </si>
  <si>
    <t>4. SI EXISTE EXCENCION DE ALGUN CONCEPTO CONSIGNAR CERO (0) EN LA CASILLA, SIN ELIMINAR LA COLUMNA, PARA PODER COMPARAR PROPONENTES.</t>
  </si>
  <si>
    <t>VALOR PERSONAL ASISTENCIAL</t>
  </si>
  <si>
    <t>VALOR PERSONAL ADMINISTRATIVO</t>
  </si>
  <si>
    <t>ASIGNACION MENSUAL 2016</t>
  </si>
  <si>
    <t xml:space="preserve">ASIGNACION BASICA MENSUAL
2017 
(AJUSTE 3,5% AL 2016)
LAS CIFRAS CONTENIDAS EN ESTA COLUMNA NO PODRAN SER MODIFICADAS </t>
  </si>
  <si>
    <t>VALOR MAXIMO A RECONOCER POR PERSONA INCLUYE RECARGOS PROPORCIONAL 22%
% ADMINISTRACION PUEDE VARIAR SEGÚN PROPONENTE, SE PRESUPUESTA 12% HISTORICO</t>
  </si>
  <si>
    <t>ANEXO PROPUESTA ECONÓMICA INVITACION PUBLICA ENERO A JUNIO DE 2017 TALENTO HUMANO ASISTENCIAL Y ADMINISTRATIVO</t>
  </si>
  <si>
    <t>AUXILIAR SERVICIO FARMACEUTICO</t>
  </si>
  <si>
    <t>REGENTE DE FARMACIA</t>
  </si>
  <si>
    <t>VALOR TOTAL POR 6 MESES</t>
  </si>
  <si>
    <t xml:space="preserve">RECARGOS MES: PARA CALCULAR PRESUPUESTO OFICIAL </t>
  </si>
  <si>
    <t>RECARGOS  PROYECTADO SOBRE VALOR MES CON ADMINISTRACION
PUEDE VARIAR SEGÚN  ADMINISTRACION PROPUESTO</t>
  </si>
  <si>
    <t>PRESTACIONES SOCIALES</t>
  </si>
  <si>
    <t>DEDUCCIONES (AL TRABAJADOR O AFILIADO)</t>
  </si>
  <si>
    <t>DOTACION BIOSEGURIDAD</t>
  </si>
  <si>
    <t>VALOR MAXIMO A RECONOCER POR PERSONA INCLUYE RECARGOS PROPORCIONAL 24%
% ADMINISTRACION PUEDE VARIAR SEGÚN PROPONENTE, SE PRESUPUESTA 12% POR HISTORICOS Y ESTAMPILLAS</t>
  </si>
  <si>
    <t xml:space="preserve">ASIGNACION BASICA MENSUAL
2019
LAS CIFRAS CONTENIDAS EN ESTA COLUMNA NO PODRAN SER MODIFICADAS </t>
  </si>
  <si>
    <t>AUXILIAR SERVICIOS DE MENSAJERIA</t>
  </si>
  <si>
    <t>AUXILIAR SERVICIOS GENERALES ASEO / AUXILIARES DE TRANSPORTE Y MANEJO DE RESIDUOS</t>
  </si>
  <si>
    <t>AUXILIARES DE APOYO LOGISTICO</t>
  </si>
  <si>
    <t>AUXILIARES DE MANEJO Y TRANSPORTE DE RESIDUOS</t>
  </si>
  <si>
    <t>INSUMOS PARA EJECUCION DE ACTIVIDADES DE ASEO</t>
  </si>
  <si>
    <t>VIATICOS DE TRANSPORTE MENSAJERIA</t>
  </si>
  <si>
    <t>TALENTO HUMANO Y ASPECTOS REQUERIDOS</t>
  </si>
  <si>
    <t>VALOR TOTAL POR 4 MESES</t>
  </si>
  <si>
    <t>ANEXO PROPUESTA EJECUCION SEPTIEMBRE 1 AL 31 DE DICIEMBRE DE 2019 TALENTO HUMANO SERVICIOS GENERALES, APOYO LOGISTICO, MENSAJERIA E INSUMOS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</si>
</sst>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0.000%"/>
    <numFmt numFmtId="166" formatCode="0.0%"/>
    <numFmt numFmtId="167" formatCode="#,##0.000"/>
    <numFmt numFmtId="168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8" fillId="0" borderId="0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7" fillId="7" borderId="4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3" fontId="7" fillId="6" borderId="8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/>
    </xf>
    <xf numFmtId="10" fontId="7" fillId="10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10" fontId="7" fillId="4" borderId="8" xfId="0" applyNumberFormat="1" applyFont="1" applyFill="1" applyBorder="1" applyAlignment="1">
      <alignment horizontal="center" vertical="center" wrapText="1"/>
    </xf>
    <xf numFmtId="10" fontId="7" fillId="5" borderId="8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0" fontId="7" fillId="0" borderId="8" xfId="0" applyNumberFormat="1" applyFont="1" applyFill="1" applyBorder="1" applyAlignment="1">
      <alignment horizontal="center" vertical="center" wrapText="1"/>
    </xf>
    <xf numFmtId="9" fontId="7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/>
    <xf numFmtId="0" fontId="2" fillId="0" borderId="0" xfId="0" applyFont="1" applyFill="1"/>
    <xf numFmtId="3" fontId="6" fillId="0" borderId="10" xfId="2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/>
    </xf>
    <xf numFmtId="3" fontId="6" fillId="0" borderId="10" xfId="2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/>
    <xf numFmtId="3" fontId="6" fillId="0" borderId="12" xfId="2" applyNumberFormat="1" applyFont="1" applyFill="1" applyBorder="1" applyAlignment="1">
      <alignment horizontal="center" vertical="center"/>
    </xf>
    <xf numFmtId="3" fontId="6" fillId="0" borderId="12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12" xfId="2" applyNumberFormat="1" applyFont="1" applyFill="1" applyBorder="1" applyAlignment="1">
      <alignment horizontal="right" vertical="center"/>
    </xf>
    <xf numFmtId="0" fontId="13" fillId="9" borderId="12" xfId="0" applyFont="1" applyFill="1" applyBorder="1" applyAlignment="1">
      <alignment horizontal="center" vertical="center" wrapText="1"/>
    </xf>
    <xf numFmtId="167" fontId="7" fillId="6" borderId="8" xfId="0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/>
    </xf>
    <xf numFmtId="0" fontId="2" fillId="0" borderId="12" xfId="0" applyFont="1" applyFill="1" applyBorder="1"/>
    <xf numFmtId="0" fontId="11" fillId="12" borderId="12" xfId="0" applyFont="1" applyFill="1" applyBorder="1"/>
    <xf numFmtId="0" fontId="5" fillId="9" borderId="8" xfId="0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vertical="center" wrapText="1"/>
    </xf>
    <xf numFmtId="9" fontId="7" fillId="9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7" fillId="12" borderId="8" xfId="0" applyNumberFormat="1" applyFont="1" applyFill="1" applyBorder="1" applyAlignment="1">
      <alignment horizontal="center" vertical="center" wrapText="1"/>
    </xf>
    <xf numFmtId="10" fontId="7" fillId="12" borderId="8" xfId="0" applyNumberFormat="1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wrapText="1"/>
    </xf>
    <xf numFmtId="3" fontId="6" fillId="12" borderId="10" xfId="0" applyNumberFormat="1" applyFont="1" applyFill="1" applyBorder="1"/>
    <xf numFmtId="168" fontId="12" fillId="11" borderId="3" xfId="1" applyNumberFormat="1" applyFont="1" applyFill="1" applyBorder="1" applyAlignment="1">
      <alignment vertical="center"/>
    </xf>
    <xf numFmtId="167" fontId="7" fillId="4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12" fillId="13" borderId="3" xfId="1" applyNumberFormat="1" applyFont="1" applyFill="1" applyBorder="1" applyAlignment="1">
      <alignment vertical="center"/>
    </xf>
    <xf numFmtId="3" fontId="6" fillId="0" borderId="14" xfId="2" applyNumberFormat="1" applyFont="1" applyFill="1" applyBorder="1" applyAlignment="1">
      <alignment horizontal="center" vertical="center"/>
    </xf>
    <xf numFmtId="0" fontId="11" fillId="0" borderId="12" xfId="0" applyFont="1" applyFill="1" applyBorder="1"/>
    <xf numFmtId="0" fontId="0" fillId="0" borderId="12" xfId="0" applyFill="1" applyBorder="1"/>
    <xf numFmtId="0" fontId="0" fillId="0" borderId="0" xfId="0" applyAlignment="1">
      <alignment vertical="center"/>
    </xf>
    <xf numFmtId="0" fontId="16" fillId="13" borderId="8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7" fillId="0" borderId="12" xfId="0" applyFont="1" applyFill="1" applyBorder="1"/>
    <xf numFmtId="0" fontId="16" fillId="13" borderId="3" xfId="0" applyFont="1" applyFill="1" applyBorder="1" applyAlignment="1">
      <alignment horizontal="center" vertical="center" wrapText="1"/>
    </xf>
    <xf numFmtId="3" fontId="18" fillId="0" borderId="10" xfId="2" applyNumberFormat="1" applyFont="1" applyFill="1" applyBorder="1" applyAlignment="1">
      <alignment horizontal="center" vertical="center"/>
    </xf>
    <xf numFmtId="3" fontId="18" fillId="0" borderId="10" xfId="1" applyNumberFormat="1" applyFont="1" applyFill="1" applyBorder="1" applyAlignment="1">
      <alignment horizontal="center"/>
    </xf>
    <xf numFmtId="3" fontId="18" fillId="0" borderId="12" xfId="2" applyNumberFormat="1" applyFont="1" applyFill="1" applyBorder="1" applyAlignment="1">
      <alignment horizontal="center" vertical="center"/>
    </xf>
    <xf numFmtId="3" fontId="18" fillId="0" borderId="10" xfId="2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/>
    <xf numFmtId="3" fontId="18" fillId="0" borderId="10" xfId="0" applyNumberFormat="1" applyFont="1" applyFill="1" applyBorder="1"/>
    <xf numFmtId="3" fontId="18" fillId="12" borderId="10" xfId="0" applyNumberFormat="1" applyFont="1" applyFill="1" applyBorder="1"/>
    <xf numFmtId="3" fontId="18" fillId="0" borderId="12" xfId="2" applyNumberFormat="1" applyFont="1" applyFill="1" applyBorder="1" applyAlignment="1">
      <alignment horizontal="right" vertical="center"/>
    </xf>
    <xf numFmtId="3" fontId="18" fillId="0" borderId="12" xfId="1" applyNumberFormat="1" applyFont="1" applyFill="1" applyBorder="1" applyAlignment="1">
      <alignment horizontal="center"/>
    </xf>
    <xf numFmtId="3" fontId="7" fillId="0" borderId="10" xfId="2" applyNumberFormat="1" applyFont="1" applyFill="1" applyBorder="1" applyAlignment="1">
      <alignment horizontal="center" vertical="center"/>
    </xf>
    <xf numFmtId="3" fontId="7" fillId="0" borderId="12" xfId="2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wrapText="1"/>
    </xf>
    <xf numFmtId="168" fontId="12" fillId="13" borderId="2" xfId="1" applyNumberFormat="1" applyFont="1" applyFill="1" applyBorder="1" applyAlignment="1">
      <alignment vertical="center"/>
    </xf>
    <xf numFmtId="3" fontId="0" fillId="0" borderId="0" xfId="0" applyNumberFormat="1" applyFill="1"/>
    <xf numFmtId="4" fontId="7" fillId="3" borderId="8" xfId="0" applyNumberFormat="1" applyFont="1" applyFill="1" applyBorder="1" applyAlignment="1">
      <alignment horizontal="center" vertical="center" wrapText="1"/>
    </xf>
    <xf numFmtId="3" fontId="6" fillId="12" borderId="12" xfId="0" applyNumberFormat="1" applyFont="1" applyFill="1" applyBorder="1"/>
    <xf numFmtId="0" fontId="3" fillId="13" borderId="12" xfId="0" applyFont="1" applyFill="1" applyBorder="1" applyAlignment="1">
      <alignment horizontal="center" vertical="center" wrapText="1"/>
    </xf>
    <xf numFmtId="3" fontId="7" fillId="9" borderId="4" xfId="0" applyNumberFormat="1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4">
    <cellStyle name="Millares_ANEXO OUTSOURCING-ASEO2004" xfId="2"/>
    <cellStyle name="Moneda" xfId="1" builtinId="4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5</xdr:row>
      <xdr:rowOff>243416</xdr:rowOff>
    </xdr:from>
    <xdr:to>
      <xdr:col>3</xdr:col>
      <xdr:colOff>656166</xdr:colOff>
      <xdr:row>5</xdr:row>
      <xdr:rowOff>465666</xdr:rowOff>
    </xdr:to>
    <xdr:sp macro="" textlink="">
      <xdr:nvSpPr>
        <xdr:cNvPr id="2" name="1 Flecha derecha"/>
        <xdr:cNvSpPr/>
      </xdr:nvSpPr>
      <xdr:spPr>
        <a:xfrm>
          <a:off x="5372100" y="2110316"/>
          <a:ext cx="275166" cy="222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3</xdr:col>
      <xdr:colOff>986119</xdr:colOff>
      <xdr:row>5</xdr:row>
      <xdr:rowOff>268941</xdr:rowOff>
    </xdr:from>
    <xdr:to>
      <xdr:col>3</xdr:col>
      <xdr:colOff>1261285</xdr:colOff>
      <xdr:row>5</xdr:row>
      <xdr:rowOff>491191</xdr:rowOff>
    </xdr:to>
    <xdr:sp macro="" textlink="">
      <xdr:nvSpPr>
        <xdr:cNvPr id="3" name="2 Flecha derecha"/>
        <xdr:cNvSpPr/>
      </xdr:nvSpPr>
      <xdr:spPr>
        <a:xfrm>
          <a:off x="5977219" y="2135841"/>
          <a:ext cx="275166" cy="222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3</xdr:col>
      <xdr:colOff>1580029</xdr:colOff>
      <xdr:row>5</xdr:row>
      <xdr:rowOff>268941</xdr:rowOff>
    </xdr:from>
    <xdr:to>
      <xdr:col>3</xdr:col>
      <xdr:colOff>1855195</xdr:colOff>
      <xdr:row>5</xdr:row>
      <xdr:rowOff>491191</xdr:rowOff>
    </xdr:to>
    <xdr:sp macro="" textlink="">
      <xdr:nvSpPr>
        <xdr:cNvPr id="4" name="3 Flecha derecha"/>
        <xdr:cNvSpPr/>
      </xdr:nvSpPr>
      <xdr:spPr>
        <a:xfrm>
          <a:off x="6571129" y="2135841"/>
          <a:ext cx="275166" cy="222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243416</xdr:rowOff>
    </xdr:from>
    <xdr:to>
      <xdr:col>2</xdr:col>
      <xdr:colOff>656166</xdr:colOff>
      <xdr:row>5</xdr:row>
      <xdr:rowOff>465666</xdr:rowOff>
    </xdr:to>
    <xdr:sp macro="" textlink="">
      <xdr:nvSpPr>
        <xdr:cNvPr id="2" name="1 Flecha derecha"/>
        <xdr:cNvSpPr/>
      </xdr:nvSpPr>
      <xdr:spPr>
        <a:xfrm>
          <a:off x="3343275" y="2110316"/>
          <a:ext cx="275166" cy="222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2</xdr:col>
      <xdr:colOff>740834</xdr:colOff>
      <xdr:row>5</xdr:row>
      <xdr:rowOff>254000</xdr:rowOff>
    </xdr:from>
    <xdr:to>
      <xdr:col>2</xdr:col>
      <xdr:colOff>906743</xdr:colOff>
      <xdr:row>5</xdr:row>
      <xdr:rowOff>491191</xdr:rowOff>
    </xdr:to>
    <xdr:sp macro="" textlink="">
      <xdr:nvSpPr>
        <xdr:cNvPr id="3" name="2 Flecha derecha"/>
        <xdr:cNvSpPr/>
      </xdr:nvSpPr>
      <xdr:spPr>
        <a:xfrm>
          <a:off x="2942167" y="2116667"/>
          <a:ext cx="165909" cy="2371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2</xdr:col>
      <xdr:colOff>1580029</xdr:colOff>
      <xdr:row>5</xdr:row>
      <xdr:rowOff>268941</xdr:rowOff>
    </xdr:from>
    <xdr:to>
      <xdr:col>2</xdr:col>
      <xdr:colOff>1855195</xdr:colOff>
      <xdr:row>5</xdr:row>
      <xdr:rowOff>491191</xdr:rowOff>
    </xdr:to>
    <xdr:sp macro="" textlink="">
      <xdr:nvSpPr>
        <xdr:cNvPr id="4" name="3 Flecha derecha"/>
        <xdr:cNvSpPr/>
      </xdr:nvSpPr>
      <xdr:spPr>
        <a:xfrm>
          <a:off x="4542304" y="2135841"/>
          <a:ext cx="275166" cy="222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N26"/>
  <sheetViews>
    <sheetView showGridLines="0" tabSelected="1" zoomScale="85" zoomScaleNormal="85" workbookViewId="0">
      <selection activeCell="A28" sqref="A28"/>
    </sheetView>
  </sheetViews>
  <sheetFormatPr baseColWidth="10" defaultColWidth="11.5703125" defaultRowHeight="15" x14ac:dyDescent="0.25"/>
  <cols>
    <col min="1" max="1" width="1.85546875" style="1" customWidth="1"/>
    <col min="2" max="2" width="42.5703125" customWidth="1"/>
    <col min="3" max="3" width="30.42578125" customWidth="1"/>
    <col min="4" max="5" width="33.28515625" customWidth="1"/>
    <col min="6" max="6" width="22.28515625" customWidth="1"/>
    <col min="7" max="7" width="16.140625" customWidth="1"/>
    <col min="8" max="8" width="15.42578125" customWidth="1"/>
    <col min="9" max="9" width="15" customWidth="1"/>
    <col min="10" max="10" width="19.140625" customWidth="1"/>
    <col min="11" max="11" width="15.28515625" customWidth="1"/>
    <col min="12" max="12" width="11.140625" customWidth="1"/>
    <col min="13" max="13" width="10.140625" customWidth="1"/>
    <col min="14" max="14" width="7" customWidth="1"/>
    <col min="15" max="15" width="15.42578125" customWidth="1"/>
    <col min="16" max="16" width="16.28515625" customWidth="1"/>
    <col min="17" max="19" width="15.28515625" customWidth="1"/>
    <col min="20" max="21" width="14" customWidth="1"/>
    <col min="22" max="22" width="14.28515625" customWidth="1"/>
    <col min="23" max="24" width="17.28515625" customWidth="1"/>
    <col min="25" max="25" width="11" customWidth="1"/>
    <col min="26" max="26" width="11.42578125" customWidth="1"/>
    <col min="27" max="27" width="8.140625" customWidth="1"/>
    <col min="28" max="28" width="19.5703125" customWidth="1"/>
    <col min="29" max="29" width="9.7109375" customWidth="1"/>
    <col min="30" max="30" width="14" customWidth="1"/>
    <col min="31" max="31" width="16.7109375" customWidth="1"/>
    <col min="32" max="33" width="14.28515625" customWidth="1"/>
    <col min="34" max="34" width="14.5703125" customWidth="1"/>
    <col min="35" max="35" width="20.140625" customWidth="1"/>
    <col min="36" max="36" width="21.7109375" customWidth="1"/>
    <col min="37" max="37" width="12.85546875" customWidth="1"/>
    <col min="38" max="38" width="20.5703125" customWidth="1"/>
    <col min="39" max="39" width="19.85546875" customWidth="1"/>
    <col min="40" max="40" width="19.85546875" style="1" customWidth="1"/>
    <col min="41" max="16384" width="11.5703125" style="1"/>
  </cols>
  <sheetData>
    <row r="2" spans="2:39" ht="19.5" customHeight="1" x14ac:dyDescent="0.25">
      <c r="B2" s="78" t="s">
        <v>84</v>
      </c>
      <c r="C2" s="78"/>
      <c r="D2" s="78"/>
      <c r="E2" s="78"/>
      <c r="F2" s="78"/>
      <c r="G2" s="78"/>
      <c r="H2" s="78"/>
      <c r="I2" s="78"/>
      <c r="J2" s="78"/>
      <c r="K2" s="78"/>
    </row>
    <row r="3" spans="2:39" ht="18.75" customHeight="1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39" ht="39" customHeight="1" thickBot="1" x14ac:dyDescent="0.3">
      <c r="B4" s="2"/>
      <c r="C4" s="2"/>
      <c r="D4" s="2"/>
      <c r="E4" s="2"/>
      <c r="F4" s="3"/>
      <c r="G4" s="3"/>
      <c r="H4" s="4"/>
      <c r="I4" s="4"/>
      <c r="J4" s="82" t="s">
        <v>0</v>
      </c>
      <c r="K4" s="83"/>
      <c r="L4" s="84"/>
      <c r="M4" s="84"/>
      <c r="N4" s="85"/>
      <c r="O4" s="86" t="s">
        <v>71</v>
      </c>
      <c r="P4" s="87"/>
      <c r="Q4" s="87"/>
      <c r="R4" s="88"/>
      <c r="S4" s="95" t="s">
        <v>54</v>
      </c>
      <c r="T4" s="96"/>
      <c r="U4" s="96"/>
      <c r="V4" s="96"/>
      <c r="W4" s="96"/>
      <c r="X4" s="97"/>
      <c r="Y4" s="10"/>
      <c r="Z4" s="89" t="s">
        <v>72</v>
      </c>
      <c r="AA4" s="90"/>
      <c r="AB4" s="90"/>
      <c r="AC4" s="90"/>
      <c r="AD4" s="90"/>
      <c r="AE4" s="90"/>
      <c r="AF4" s="91"/>
      <c r="AG4" s="72"/>
      <c r="AH4" s="92" t="s">
        <v>1</v>
      </c>
      <c r="AI4" s="93"/>
      <c r="AJ4" s="93"/>
      <c r="AK4" s="94"/>
      <c r="AL4" s="5"/>
      <c r="AM4" s="1"/>
    </row>
    <row r="5" spans="2:39" ht="57" customHeight="1" thickBot="1" x14ac:dyDescent="0.3">
      <c r="B5" s="6"/>
      <c r="C5" s="7"/>
      <c r="D5" s="7"/>
      <c r="E5" s="8" t="s">
        <v>40</v>
      </c>
      <c r="F5" s="9" t="s">
        <v>51</v>
      </c>
      <c r="G5" s="9" t="s">
        <v>34</v>
      </c>
      <c r="H5" s="9" t="s">
        <v>2</v>
      </c>
      <c r="I5" s="9" t="s">
        <v>3</v>
      </c>
      <c r="J5" s="10" t="s">
        <v>4</v>
      </c>
      <c r="K5" s="10" t="s">
        <v>5</v>
      </c>
      <c r="L5" s="10" t="s">
        <v>6</v>
      </c>
      <c r="M5" s="10" t="s">
        <v>7</v>
      </c>
      <c r="N5" s="10" t="s">
        <v>8</v>
      </c>
      <c r="O5" s="45" t="s">
        <v>52</v>
      </c>
      <c r="P5" s="45" t="s">
        <v>35</v>
      </c>
      <c r="Q5" s="45" t="s">
        <v>36</v>
      </c>
      <c r="R5" s="45" t="s">
        <v>37</v>
      </c>
      <c r="S5" s="11" t="s">
        <v>81</v>
      </c>
      <c r="T5" s="11" t="s">
        <v>73</v>
      </c>
      <c r="U5" s="11" t="s">
        <v>24</v>
      </c>
      <c r="V5" s="42" t="s">
        <v>44</v>
      </c>
      <c r="W5" s="11" t="s">
        <v>46</v>
      </c>
      <c r="X5" s="11" t="s">
        <v>43</v>
      </c>
      <c r="Y5" s="10" t="s">
        <v>83</v>
      </c>
      <c r="Z5" s="12" t="s">
        <v>9</v>
      </c>
      <c r="AA5" s="12" t="s">
        <v>5</v>
      </c>
      <c r="AB5" s="12" t="s">
        <v>10</v>
      </c>
      <c r="AC5" s="12" t="s">
        <v>11</v>
      </c>
      <c r="AD5" s="12" t="s">
        <v>12</v>
      </c>
      <c r="AE5" s="12" t="s">
        <v>13</v>
      </c>
      <c r="AF5" s="12" t="s">
        <v>26</v>
      </c>
      <c r="AG5" s="12"/>
      <c r="AH5" s="13" t="s">
        <v>23</v>
      </c>
      <c r="AI5" s="13" t="s">
        <v>69</v>
      </c>
      <c r="AJ5" s="13" t="s">
        <v>14</v>
      </c>
      <c r="AK5" s="13" t="s">
        <v>14</v>
      </c>
      <c r="AL5" s="79" t="s">
        <v>32</v>
      </c>
      <c r="AM5" s="1"/>
    </row>
    <row r="6" spans="2:39" ht="58.5" customHeight="1" thickBot="1" x14ac:dyDescent="0.3">
      <c r="B6" s="42" t="s">
        <v>15</v>
      </c>
      <c r="C6" s="42" t="s">
        <v>38</v>
      </c>
      <c r="D6" s="14"/>
      <c r="E6" s="8">
        <v>30</v>
      </c>
      <c r="F6" s="9"/>
      <c r="G6" s="9"/>
      <c r="H6" s="9"/>
      <c r="I6" s="9"/>
      <c r="J6" s="15">
        <v>8.5000000000000006E-2</v>
      </c>
      <c r="K6" s="15">
        <v>0.12</v>
      </c>
      <c r="L6" s="15">
        <v>2.436E-2</v>
      </c>
      <c r="M6" s="15">
        <v>0.05</v>
      </c>
      <c r="N6" s="15">
        <v>0.04</v>
      </c>
      <c r="O6" s="46">
        <v>8.3299999999999999E-2</v>
      </c>
      <c r="P6" s="46">
        <v>4.1700000000000001E-2</v>
      </c>
      <c r="Q6" s="46">
        <v>8.3299999999999999E-2</v>
      </c>
      <c r="R6" s="46">
        <v>0.01</v>
      </c>
      <c r="S6" s="16"/>
      <c r="T6" s="16"/>
      <c r="U6" s="16"/>
      <c r="V6" s="17"/>
      <c r="W6" s="17"/>
      <c r="X6" s="16"/>
      <c r="Y6" s="76">
        <v>4</v>
      </c>
      <c r="Z6" s="18">
        <v>0.04</v>
      </c>
      <c r="AA6" s="18">
        <v>0.04</v>
      </c>
      <c r="AB6" s="19" t="s">
        <v>14</v>
      </c>
      <c r="AC6" s="18">
        <v>0.01</v>
      </c>
      <c r="AD6" s="19" t="s">
        <v>14</v>
      </c>
      <c r="AE6" s="19" t="s">
        <v>14</v>
      </c>
      <c r="AF6" s="19" t="s">
        <v>14</v>
      </c>
      <c r="AG6" s="19"/>
      <c r="AH6" s="37">
        <v>1.9E-2</v>
      </c>
      <c r="AI6" s="20"/>
      <c r="AJ6" s="20"/>
      <c r="AK6" s="20"/>
      <c r="AL6" s="80"/>
      <c r="AM6" s="1"/>
    </row>
    <row r="7" spans="2:39" ht="167.25" customHeight="1" thickBot="1" x14ac:dyDescent="0.3">
      <c r="B7" s="21" t="s">
        <v>82</v>
      </c>
      <c r="C7" s="44" t="s">
        <v>50</v>
      </c>
      <c r="D7" s="22" t="s">
        <v>47</v>
      </c>
      <c r="E7" s="41" t="s">
        <v>48</v>
      </c>
      <c r="F7" s="43" t="s">
        <v>74</v>
      </c>
      <c r="G7" s="43" t="s">
        <v>75</v>
      </c>
      <c r="H7" s="42" t="s">
        <v>30</v>
      </c>
      <c r="I7" s="42" t="s">
        <v>39</v>
      </c>
      <c r="J7" s="24"/>
      <c r="K7" s="25"/>
      <c r="L7" s="26"/>
      <c r="M7" s="25"/>
      <c r="N7" s="25"/>
      <c r="O7" s="24"/>
      <c r="P7" s="24"/>
      <c r="Q7" s="24"/>
      <c r="R7" s="25"/>
      <c r="S7" s="25"/>
      <c r="T7" s="23"/>
      <c r="U7" s="23" t="s">
        <v>42</v>
      </c>
      <c r="V7" s="42" t="s">
        <v>41</v>
      </c>
      <c r="W7" s="23"/>
      <c r="X7" s="23"/>
      <c r="Y7" s="23"/>
      <c r="Z7" s="25"/>
      <c r="AA7" s="25"/>
      <c r="AB7" s="23"/>
      <c r="AC7" s="25"/>
      <c r="AD7" s="25"/>
      <c r="AE7" s="23"/>
      <c r="AF7" s="23"/>
      <c r="AG7" s="23"/>
      <c r="AH7" s="23"/>
      <c r="AI7" s="43" t="s">
        <v>70</v>
      </c>
      <c r="AJ7" s="23"/>
      <c r="AK7" s="23"/>
      <c r="AL7" s="81"/>
      <c r="AM7" s="1"/>
    </row>
    <row r="8" spans="2:39" s="28" customFormat="1" x14ac:dyDescent="0.25">
      <c r="B8" s="47" t="s">
        <v>76</v>
      </c>
      <c r="C8" s="40"/>
      <c r="D8" s="29">
        <v>2</v>
      </c>
      <c r="E8" s="30">
        <v>30</v>
      </c>
      <c r="F8" s="29">
        <f>W8+((AI8/D8)/Y$6)</f>
        <v>0</v>
      </c>
      <c r="G8" s="33">
        <v>843589</v>
      </c>
      <c r="H8" s="35">
        <v>97032</v>
      </c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7"/>
      <c r="W8" s="48"/>
      <c r="X8" s="32"/>
      <c r="Y8" s="32"/>
      <c r="Z8" s="32"/>
      <c r="AA8" s="32"/>
      <c r="AB8" s="32"/>
      <c r="AC8" s="35"/>
      <c r="AD8" s="39"/>
      <c r="AE8" s="32"/>
      <c r="AF8" s="32"/>
      <c r="AG8" s="32"/>
      <c r="AH8" s="32"/>
      <c r="AI8" s="27"/>
      <c r="AJ8" s="32"/>
      <c r="AK8" s="32"/>
      <c r="AL8" s="32"/>
    </row>
    <row r="9" spans="2:39" s="28" customFormat="1" ht="45" x14ac:dyDescent="0.25">
      <c r="B9" s="47" t="s">
        <v>77</v>
      </c>
      <c r="C9" s="40"/>
      <c r="D9" s="29">
        <v>34</v>
      </c>
      <c r="E9" s="30">
        <v>30</v>
      </c>
      <c r="F9" s="29">
        <f>W9+((AI9/D9)/Y$6)</f>
        <v>0</v>
      </c>
      <c r="G9" s="33">
        <v>828116</v>
      </c>
      <c r="H9" s="35">
        <v>97032</v>
      </c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27"/>
      <c r="W9" s="48"/>
      <c r="X9" s="32"/>
      <c r="Y9" s="32"/>
      <c r="Z9" s="32"/>
      <c r="AA9" s="32"/>
      <c r="AB9" s="32"/>
      <c r="AC9" s="35"/>
      <c r="AD9" s="39"/>
      <c r="AE9" s="32"/>
      <c r="AF9" s="32"/>
      <c r="AG9" s="32"/>
      <c r="AH9" s="32"/>
      <c r="AI9" s="27"/>
      <c r="AJ9" s="32"/>
      <c r="AK9" s="32"/>
      <c r="AL9" s="32"/>
    </row>
    <row r="10" spans="2:39" s="28" customFormat="1" x14ac:dyDescent="0.25">
      <c r="B10" s="40" t="s">
        <v>78</v>
      </c>
      <c r="C10" s="40"/>
      <c r="D10" s="29">
        <v>2</v>
      </c>
      <c r="E10" s="30">
        <v>30</v>
      </c>
      <c r="F10" s="29">
        <f t="shared" ref="F10" si="0">W10+((AI10/D10)/Y$6)</f>
        <v>0</v>
      </c>
      <c r="G10" s="33">
        <v>1104867</v>
      </c>
      <c r="H10" s="35">
        <v>97032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7"/>
      <c r="W10" s="48"/>
      <c r="X10" s="32"/>
      <c r="Y10" s="32"/>
      <c r="Z10" s="32"/>
      <c r="AA10" s="32"/>
      <c r="AB10" s="32"/>
      <c r="AC10" s="35"/>
      <c r="AD10" s="32"/>
      <c r="AE10" s="32"/>
      <c r="AF10" s="32"/>
      <c r="AG10" s="32"/>
      <c r="AH10" s="32"/>
      <c r="AI10" s="27"/>
      <c r="AJ10" s="32"/>
      <c r="AK10" s="32"/>
      <c r="AL10" s="32"/>
    </row>
    <row r="11" spans="2:39" x14ac:dyDescent="0.25">
      <c r="B11" s="40" t="s">
        <v>79</v>
      </c>
      <c r="C11" s="40"/>
      <c r="D11" s="29">
        <v>2</v>
      </c>
      <c r="E11" s="30">
        <v>30</v>
      </c>
      <c r="F11" s="29">
        <f>W11+((AI11/D11)/Y$6)</f>
        <v>0</v>
      </c>
      <c r="G11" s="33">
        <v>828116</v>
      </c>
      <c r="H11" s="35">
        <v>97032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7"/>
      <c r="W11" s="48"/>
      <c r="X11" s="32"/>
      <c r="Y11" s="32"/>
      <c r="Z11" s="32"/>
      <c r="AA11" s="32"/>
      <c r="AB11" s="32"/>
      <c r="AC11" s="35"/>
      <c r="AD11" s="32"/>
      <c r="AE11" s="32"/>
      <c r="AF11" s="32"/>
      <c r="AG11" s="32"/>
      <c r="AH11" s="32"/>
      <c r="AI11" s="27"/>
      <c r="AJ11" s="32"/>
      <c r="AK11" s="32"/>
      <c r="AL11" s="32"/>
      <c r="AM11" s="1"/>
    </row>
    <row r="12" spans="2:39" x14ac:dyDescent="0.25">
      <c r="B12" s="40" t="s">
        <v>80</v>
      </c>
      <c r="C12" s="40"/>
      <c r="D12" s="29"/>
      <c r="E12" s="30"/>
      <c r="F12" s="29"/>
      <c r="G12" s="33">
        <v>12075000</v>
      </c>
      <c r="H12" s="35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27"/>
      <c r="W12" s="48"/>
      <c r="X12" s="32"/>
      <c r="Y12" s="32"/>
      <c r="Z12" s="32"/>
      <c r="AA12" s="32"/>
      <c r="AB12" s="32"/>
      <c r="AC12" s="35"/>
      <c r="AD12" s="27"/>
      <c r="AE12" s="32"/>
      <c r="AF12" s="32"/>
      <c r="AG12" s="32"/>
      <c r="AH12" s="32"/>
      <c r="AI12" s="27"/>
      <c r="AJ12" s="32"/>
      <c r="AK12" s="32"/>
      <c r="AL12" s="32"/>
      <c r="AM12" s="1"/>
    </row>
    <row r="13" spans="2:39" x14ac:dyDescent="0.25">
      <c r="B13" s="40"/>
      <c r="C13" s="40"/>
      <c r="D13" s="29"/>
      <c r="E13" s="30"/>
      <c r="F13" s="29"/>
      <c r="G13" s="33"/>
      <c r="H13" s="35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27"/>
      <c r="W13" s="48"/>
      <c r="X13" s="32"/>
      <c r="Y13" s="32"/>
      <c r="Z13" s="32"/>
      <c r="AA13" s="32"/>
      <c r="AB13" s="32"/>
      <c r="AC13" s="35"/>
      <c r="AD13" s="27"/>
      <c r="AE13" s="32"/>
      <c r="AF13" s="32"/>
      <c r="AG13" s="32"/>
      <c r="AH13" s="32"/>
      <c r="AI13" s="27"/>
      <c r="AJ13" s="32"/>
      <c r="AK13" s="32"/>
      <c r="AL13" s="32"/>
      <c r="AM13" s="1"/>
    </row>
    <row r="14" spans="2:39" hidden="1" x14ac:dyDescent="0.25">
      <c r="B14" s="40"/>
      <c r="C14" s="40"/>
      <c r="D14" s="33"/>
      <c r="E14" s="38"/>
      <c r="F14" s="29"/>
      <c r="G14" s="33"/>
      <c r="H14" s="35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7"/>
      <c r="W14" s="48"/>
      <c r="X14" s="32"/>
      <c r="Y14" s="32"/>
      <c r="Z14" s="32"/>
      <c r="AA14" s="32"/>
      <c r="AB14" s="32"/>
      <c r="AC14" s="35"/>
      <c r="AD14" s="27"/>
      <c r="AE14" s="32"/>
      <c r="AF14" s="32"/>
      <c r="AG14" s="32"/>
      <c r="AH14" s="32"/>
      <c r="AI14" s="27"/>
      <c r="AJ14" s="32"/>
      <c r="AK14" s="32"/>
      <c r="AL14" s="32" t="e">
        <f>G14-Z14-AA14+H14-(AC14)/D14</f>
        <v>#DIV/0!</v>
      </c>
      <c r="AM14" s="1"/>
    </row>
    <row r="15" spans="2:39" hidden="1" x14ac:dyDescent="0.25">
      <c r="B15" s="47"/>
      <c r="C15" s="40"/>
      <c r="D15" s="33"/>
      <c r="E15" s="38"/>
      <c r="F15" s="29"/>
      <c r="G15" s="33"/>
      <c r="H15" s="35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27"/>
      <c r="W15" s="48"/>
      <c r="X15" s="32"/>
      <c r="Y15" s="32"/>
      <c r="Z15" s="32"/>
      <c r="AA15" s="32"/>
      <c r="AB15" s="32"/>
      <c r="AC15" s="35"/>
      <c r="AD15" s="27"/>
      <c r="AE15" s="32"/>
      <c r="AF15" s="32"/>
      <c r="AG15" s="32"/>
      <c r="AH15" s="32"/>
      <c r="AI15" s="27"/>
      <c r="AJ15" s="32"/>
      <c r="AK15" s="32"/>
      <c r="AL15" s="32"/>
      <c r="AM15" s="1"/>
    </row>
    <row r="17" spans="2:40" ht="15.75" thickBot="1" x14ac:dyDescent="0.3"/>
    <row r="18" spans="2:40" ht="42.75" thickBot="1" x14ac:dyDescent="0.4">
      <c r="B18" s="40"/>
      <c r="C18" s="40"/>
      <c r="D18" s="73" t="s">
        <v>21</v>
      </c>
      <c r="E18" s="55"/>
      <c r="F18" s="55"/>
      <c r="G18" s="55"/>
      <c r="H18" s="55"/>
      <c r="I18" s="55"/>
      <c r="J18" s="5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77"/>
      <c r="X18" s="32"/>
      <c r="Y18" s="32"/>
      <c r="Z18" s="32"/>
      <c r="AA18" s="32"/>
      <c r="AB18" s="32"/>
      <c r="AC18" s="35"/>
      <c r="AD18" s="32"/>
      <c r="AE18" s="32"/>
      <c r="AF18" s="32"/>
      <c r="AG18" s="32"/>
      <c r="AH18" s="32"/>
      <c r="AI18" s="32"/>
      <c r="AJ18" s="32"/>
      <c r="AK18" s="32"/>
      <c r="AL18" s="32"/>
      <c r="AM18" s="1"/>
    </row>
    <row r="19" spans="2:40" ht="21.75" thickBot="1" x14ac:dyDescent="0.3">
      <c r="B19" s="40"/>
      <c r="C19" s="40"/>
      <c r="D19" s="74">
        <f>SUM(Y8:Y15)+SUM(AH8:AH15)+SUM(AI8:AI15)</f>
        <v>0</v>
      </c>
      <c r="E19" s="38"/>
      <c r="F19" s="38"/>
      <c r="G19" s="38"/>
      <c r="H19" s="38"/>
      <c r="I19" s="38"/>
      <c r="J19" s="3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7"/>
      <c r="W19" s="48"/>
      <c r="X19" s="32"/>
      <c r="Y19" s="32"/>
      <c r="Z19" s="32"/>
      <c r="AA19" s="32"/>
      <c r="AB19" s="32"/>
      <c r="AC19" s="35"/>
      <c r="AD19" s="27"/>
      <c r="AE19" s="32"/>
      <c r="AF19" s="32"/>
      <c r="AG19" s="32"/>
      <c r="AH19" s="32"/>
      <c r="AI19" s="27"/>
      <c r="AJ19" s="32"/>
      <c r="AK19" s="32"/>
      <c r="AL19" s="32"/>
      <c r="AM19" s="1"/>
    </row>
    <row r="20" spans="2:40" x14ac:dyDescent="0.25">
      <c r="D20" s="75"/>
      <c r="E20" s="1"/>
      <c r="W20" s="51"/>
      <c r="X20" s="51"/>
      <c r="AB20" s="51"/>
    </row>
    <row r="21" spans="2:40" ht="153" customHeight="1" x14ac:dyDescent="0.25">
      <c r="B21" s="36" t="s">
        <v>22</v>
      </c>
      <c r="C21" s="36"/>
      <c r="D21" s="33"/>
      <c r="E21" s="33"/>
      <c r="F21" s="34"/>
      <c r="G21" s="34"/>
      <c r="H21" s="34"/>
      <c r="I21" s="34"/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5"/>
      <c r="AE21" s="32"/>
      <c r="AF21" s="32"/>
      <c r="AG21" s="32"/>
      <c r="AH21" s="32"/>
      <c r="AI21" s="32"/>
      <c r="AJ21" s="32"/>
      <c r="AK21" s="32"/>
      <c r="AL21" s="32"/>
      <c r="AM21" s="32"/>
    </row>
    <row r="23" spans="2:40" x14ac:dyDescent="0.25">
      <c r="B23" t="s">
        <v>31</v>
      </c>
      <c r="AN23"/>
    </row>
    <row r="24" spans="2:40" x14ac:dyDescent="0.25">
      <c r="B24" t="s">
        <v>58</v>
      </c>
      <c r="AN24"/>
    </row>
    <row r="25" spans="2:40" x14ac:dyDescent="0.25">
      <c r="B25" t="s">
        <v>49</v>
      </c>
    </row>
    <row r="26" spans="2:40" x14ac:dyDescent="0.25">
      <c r="B26" t="s">
        <v>59</v>
      </c>
    </row>
  </sheetData>
  <mergeCells count="7">
    <mergeCell ref="B2:K3"/>
    <mergeCell ref="AL5:AL7"/>
    <mergeCell ref="J4:N4"/>
    <mergeCell ref="O4:R4"/>
    <mergeCell ref="Z4:AF4"/>
    <mergeCell ref="AH4:AK4"/>
    <mergeCell ref="S4:X4"/>
  </mergeCells>
  <pageMargins left="0.7" right="0.7" top="0.75" bottom="0.75" header="0.3" footer="0.3"/>
  <pageSetup paperSize="9" scale="2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J26"/>
  <sheetViews>
    <sheetView showGridLines="0" zoomScale="80" zoomScaleNormal="80" workbookViewId="0">
      <selection activeCell="E24" sqref="E24"/>
    </sheetView>
  </sheetViews>
  <sheetFormatPr baseColWidth="10" defaultColWidth="11.5703125" defaultRowHeight="15" x14ac:dyDescent="0.25"/>
  <cols>
    <col min="1" max="1" width="1.85546875" style="1" customWidth="1"/>
    <col min="2" max="2" width="33.5703125" customWidth="1"/>
    <col min="3" max="3" width="15.28515625" customWidth="1"/>
    <col min="4" max="4" width="17.7109375" customWidth="1"/>
    <col min="5" max="5" width="18.85546875" customWidth="1"/>
    <col min="6" max="6" width="18.7109375" hidden="1" customWidth="1"/>
    <col min="7" max="7" width="25" customWidth="1"/>
    <col min="8" max="8" width="9.42578125" customWidth="1"/>
    <col min="9" max="9" width="15" hidden="1" customWidth="1"/>
    <col min="10" max="10" width="19.140625" hidden="1" customWidth="1"/>
    <col min="11" max="11" width="15.28515625" hidden="1" customWidth="1"/>
    <col min="12" max="12" width="11.140625" hidden="1" customWidth="1"/>
    <col min="13" max="13" width="10.140625" hidden="1" customWidth="1"/>
    <col min="14" max="14" width="7" hidden="1" customWidth="1"/>
    <col min="15" max="15" width="15.42578125" hidden="1" customWidth="1"/>
    <col min="16" max="16" width="16.28515625" hidden="1" customWidth="1"/>
    <col min="17" max="18" width="15.28515625" hidden="1" customWidth="1"/>
    <col min="19" max="19" width="14" customWidth="1"/>
    <col min="20" max="20" width="14.28515625" customWidth="1"/>
    <col min="21" max="22" width="17.28515625" customWidth="1"/>
    <col min="23" max="23" width="13.5703125" customWidth="1"/>
    <col min="24" max="24" width="11.42578125" hidden="1" customWidth="1"/>
    <col min="25" max="25" width="11.28515625" hidden="1" customWidth="1"/>
    <col min="26" max="26" width="19.5703125" hidden="1" customWidth="1"/>
    <col min="27" max="27" width="9.7109375" hidden="1" customWidth="1"/>
    <col min="28" max="28" width="14" hidden="1" customWidth="1"/>
    <col min="29" max="29" width="16.7109375" hidden="1" customWidth="1"/>
    <col min="30" max="30" width="14.28515625" hidden="1" customWidth="1"/>
    <col min="31" max="31" width="13.28515625" customWidth="1"/>
    <col min="32" max="32" width="20.140625" customWidth="1"/>
    <col min="33" max="33" width="21.7109375" hidden="1" customWidth="1"/>
    <col min="34" max="34" width="12.85546875" hidden="1" customWidth="1"/>
    <col min="35" max="35" width="20.5703125" hidden="1" customWidth="1"/>
    <col min="36" max="36" width="19.85546875" customWidth="1"/>
    <col min="37" max="37" width="19.85546875" style="1" customWidth="1"/>
    <col min="38" max="16384" width="11.5703125" style="1"/>
  </cols>
  <sheetData>
    <row r="2" spans="2:36" ht="18.75" x14ac:dyDescent="0.3">
      <c r="B2" s="98" t="s">
        <v>65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2:36" ht="15.75" thickBot="1" x14ac:dyDescent="0.3"/>
    <row r="4" spans="2:36" ht="39" customHeight="1" thickBot="1" x14ac:dyDescent="0.3">
      <c r="B4" s="2"/>
      <c r="C4" s="2"/>
      <c r="D4" s="2"/>
      <c r="E4" s="3"/>
      <c r="F4" s="3"/>
      <c r="G4" s="3"/>
      <c r="H4" s="4"/>
      <c r="I4" s="4"/>
      <c r="J4" s="99" t="s">
        <v>0</v>
      </c>
      <c r="K4" s="99"/>
      <c r="L4" s="99"/>
      <c r="M4" s="99"/>
      <c r="N4" s="99"/>
      <c r="O4" s="86" t="s">
        <v>53</v>
      </c>
      <c r="P4" s="87"/>
      <c r="Q4" s="87"/>
      <c r="R4" s="88"/>
      <c r="S4" s="100" t="s">
        <v>54</v>
      </c>
      <c r="T4" s="101"/>
      <c r="U4" s="101"/>
      <c r="V4" s="101"/>
      <c r="W4" s="102"/>
      <c r="X4" s="89" t="s">
        <v>45</v>
      </c>
      <c r="Y4" s="90"/>
      <c r="Z4" s="90"/>
      <c r="AA4" s="90"/>
      <c r="AB4" s="90"/>
      <c r="AC4" s="90"/>
      <c r="AD4" s="91"/>
      <c r="AE4" s="92" t="s">
        <v>1</v>
      </c>
      <c r="AF4" s="93"/>
      <c r="AG4" s="93"/>
      <c r="AH4" s="94"/>
      <c r="AI4" s="5"/>
      <c r="AJ4" s="1"/>
    </row>
    <row r="5" spans="2:36" ht="57" customHeight="1" thickBot="1" x14ac:dyDescent="0.3">
      <c r="B5" s="6"/>
      <c r="C5" s="7"/>
      <c r="D5" s="8" t="s">
        <v>40</v>
      </c>
      <c r="E5" s="9" t="s">
        <v>51</v>
      </c>
      <c r="F5" s="9"/>
      <c r="G5" s="9" t="s">
        <v>34</v>
      </c>
      <c r="H5" s="9" t="s">
        <v>2</v>
      </c>
      <c r="I5" s="9" t="s">
        <v>3</v>
      </c>
      <c r="J5" s="10" t="s">
        <v>4</v>
      </c>
      <c r="K5" s="10" t="s">
        <v>5</v>
      </c>
      <c r="L5" s="10" t="s">
        <v>6</v>
      </c>
      <c r="M5" s="10" t="s">
        <v>7</v>
      </c>
      <c r="N5" s="10" t="s">
        <v>8</v>
      </c>
      <c r="O5" s="45" t="s">
        <v>52</v>
      </c>
      <c r="P5" s="45" t="s">
        <v>35</v>
      </c>
      <c r="Q5" s="45" t="s">
        <v>36</v>
      </c>
      <c r="R5" s="45" t="s">
        <v>37</v>
      </c>
      <c r="S5" s="11" t="s">
        <v>24</v>
      </c>
      <c r="T5" s="42" t="s">
        <v>44</v>
      </c>
      <c r="U5" s="11" t="s">
        <v>46</v>
      </c>
      <c r="V5" s="11" t="s">
        <v>43</v>
      </c>
      <c r="W5" s="11" t="s">
        <v>68</v>
      </c>
      <c r="X5" s="12" t="s">
        <v>9</v>
      </c>
      <c r="Y5" s="12" t="s">
        <v>5</v>
      </c>
      <c r="Z5" s="12" t="s">
        <v>10</v>
      </c>
      <c r="AA5" s="12" t="s">
        <v>11</v>
      </c>
      <c r="AB5" s="12" t="s">
        <v>12</v>
      </c>
      <c r="AC5" s="12" t="s">
        <v>13</v>
      </c>
      <c r="AD5" s="12" t="s">
        <v>26</v>
      </c>
      <c r="AE5" s="13" t="s">
        <v>23</v>
      </c>
      <c r="AF5" s="13" t="s">
        <v>33</v>
      </c>
      <c r="AG5" s="13" t="s">
        <v>14</v>
      </c>
      <c r="AH5" s="13" t="s">
        <v>14</v>
      </c>
      <c r="AI5" s="79" t="s">
        <v>32</v>
      </c>
      <c r="AJ5" s="1"/>
    </row>
    <row r="6" spans="2:36" ht="58.5" customHeight="1" thickBot="1" x14ac:dyDescent="0.3">
      <c r="B6" s="42" t="s">
        <v>15</v>
      </c>
      <c r="C6" s="14"/>
      <c r="D6" s="8">
        <v>30</v>
      </c>
      <c r="E6" s="9"/>
      <c r="F6" s="9"/>
      <c r="G6" s="9"/>
      <c r="H6" s="9"/>
      <c r="I6" s="9"/>
      <c r="J6" s="15">
        <v>8.5000000000000006E-2</v>
      </c>
      <c r="K6" s="15">
        <v>0.12</v>
      </c>
      <c r="L6" s="15">
        <v>2.436E-2</v>
      </c>
      <c r="M6" s="15">
        <v>0.05</v>
      </c>
      <c r="N6" s="15">
        <v>0.04</v>
      </c>
      <c r="O6" s="46">
        <v>8.3299999999999999E-2</v>
      </c>
      <c r="P6" s="46">
        <v>4.1700000000000001E-2</v>
      </c>
      <c r="Q6" s="46">
        <v>8.3299999999999999E-2</v>
      </c>
      <c r="R6" s="46">
        <v>0.01</v>
      </c>
      <c r="S6" s="16"/>
      <c r="T6" s="17">
        <v>0.12</v>
      </c>
      <c r="U6" s="17"/>
      <c r="V6" s="16"/>
      <c r="W6" s="50">
        <v>6</v>
      </c>
      <c r="X6" s="18">
        <v>0.04</v>
      </c>
      <c r="Y6" s="18">
        <v>0.04</v>
      </c>
      <c r="Z6" s="19" t="s">
        <v>14</v>
      </c>
      <c r="AA6" s="18">
        <v>0.01</v>
      </c>
      <c r="AB6" s="19" t="s">
        <v>14</v>
      </c>
      <c r="AC6" s="19" t="s">
        <v>14</v>
      </c>
      <c r="AD6" s="19" t="s">
        <v>14</v>
      </c>
      <c r="AE6" s="37">
        <v>1.6E-2</v>
      </c>
      <c r="AF6" s="20">
        <v>0.22</v>
      </c>
      <c r="AG6" s="20"/>
      <c r="AH6" s="20"/>
      <c r="AI6" s="80"/>
      <c r="AJ6" s="1"/>
    </row>
    <row r="7" spans="2:36" ht="167.25" customHeight="1" thickBot="1" x14ac:dyDescent="0.3">
      <c r="B7" s="21" t="s">
        <v>16</v>
      </c>
      <c r="C7" s="22" t="s">
        <v>47</v>
      </c>
      <c r="D7" s="41" t="s">
        <v>48</v>
      </c>
      <c r="E7" s="43" t="s">
        <v>64</v>
      </c>
      <c r="F7" s="43" t="s">
        <v>62</v>
      </c>
      <c r="G7" s="43" t="s">
        <v>63</v>
      </c>
      <c r="H7" s="42" t="s">
        <v>30</v>
      </c>
      <c r="I7" s="42" t="s">
        <v>39</v>
      </c>
      <c r="J7" s="24"/>
      <c r="K7" s="25"/>
      <c r="L7" s="26"/>
      <c r="M7" s="25"/>
      <c r="N7" s="25"/>
      <c r="O7" s="24"/>
      <c r="P7" s="24"/>
      <c r="Q7" s="24"/>
      <c r="R7" s="25"/>
      <c r="S7" s="23" t="s">
        <v>42</v>
      </c>
      <c r="T7" s="42" t="s">
        <v>41</v>
      </c>
      <c r="U7" s="23"/>
      <c r="V7" s="23"/>
      <c r="W7" s="23"/>
      <c r="X7" s="25"/>
      <c r="Y7" s="25"/>
      <c r="Z7" s="23"/>
      <c r="AA7" s="25"/>
      <c r="AB7" s="25"/>
      <c r="AC7" s="23"/>
      <c r="AD7" s="23"/>
      <c r="AE7" s="23"/>
      <c r="AF7" s="43" t="s">
        <v>55</v>
      </c>
      <c r="AG7" s="23"/>
      <c r="AH7" s="23"/>
      <c r="AI7" s="81"/>
      <c r="AJ7" s="1"/>
    </row>
    <row r="8" spans="2:36" s="28" customFormat="1" x14ac:dyDescent="0.25">
      <c r="B8" s="40" t="s">
        <v>25</v>
      </c>
      <c r="C8" s="61">
        <v>4</v>
      </c>
      <c r="D8" s="62">
        <v>30</v>
      </c>
      <c r="E8" s="61">
        <f>U8+((AF8/6)/C8)</f>
        <v>8171392.3319886476</v>
      </c>
      <c r="F8" s="63">
        <v>3709915</v>
      </c>
      <c r="G8" s="63">
        <f>F8+(F8*0.04)</f>
        <v>3858311.6</v>
      </c>
      <c r="H8" s="64">
        <v>0</v>
      </c>
      <c r="I8" s="64">
        <f>G8+P8</f>
        <v>4019203.1937199999</v>
      </c>
      <c r="J8" s="65">
        <f t="shared" ref="J8:K16" si="0">$I8*J$6</f>
        <v>341632.27146620001</v>
      </c>
      <c r="K8" s="65">
        <f t="shared" si="0"/>
        <v>482304.38324639999</v>
      </c>
      <c r="L8" s="65">
        <f t="shared" ref="L8:L16" si="1">$G8*L$6</f>
        <v>93988.470576000007</v>
      </c>
      <c r="M8" s="65">
        <f t="shared" ref="M8:N16" si="2">$I8*M$6</f>
        <v>200960.159686</v>
      </c>
      <c r="N8" s="65">
        <f t="shared" si="2"/>
        <v>160768.12774880001</v>
      </c>
      <c r="O8" s="65">
        <f t="shared" ref="O8:R16" si="3">$G8*O$6</f>
        <v>321397.35628000001</v>
      </c>
      <c r="P8" s="65">
        <f t="shared" si="3"/>
        <v>160891.59372</v>
      </c>
      <c r="Q8" s="65">
        <f t="shared" si="3"/>
        <v>321397.35628000001</v>
      </c>
      <c r="R8" s="65">
        <f t="shared" si="3"/>
        <v>38583.116000000002</v>
      </c>
      <c r="S8" s="65">
        <f>SUM(G8:R8)-I8</f>
        <v>5980234.4350034017</v>
      </c>
      <c r="T8" s="66">
        <f t="shared" ref="T8:T14" si="4">S8*$T$6</f>
        <v>717628.13220040814</v>
      </c>
      <c r="U8" s="67">
        <f>S8+T8</f>
        <v>6697862.5672038095</v>
      </c>
      <c r="V8" s="65">
        <f t="shared" ref="V8:V14" si="5">(S8+T8)*C8</f>
        <v>26791450.268815238</v>
      </c>
      <c r="W8" s="65">
        <f t="shared" ref="W8:W14" si="6">V8*$W$6</f>
        <v>160748701.61289144</v>
      </c>
      <c r="X8" s="65">
        <f t="shared" ref="X8:Y16" si="7">$G8*X$6</f>
        <v>154332.46400000001</v>
      </c>
      <c r="Y8" s="65">
        <f t="shared" si="7"/>
        <v>154332.46400000001</v>
      </c>
      <c r="Z8" s="66"/>
      <c r="AA8" s="65">
        <f>$G8*AA$6</f>
        <v>38583.116000000002</v>
      </c>
      <c r="AB8" s="59"/>
      <c r="AC8" s="66"/>
      <c r="AD8" s="66">
        <v>0</v>
      </c>
      <c r="AE8" s="66"/>
      <c r="AF8" s="66">
        <f>(V8*0.22)*$W$6</f>
        <v>35364714.354836114</v>
      </c>
      <c r="AG8" s="27"/>
      <c r="AH8" s="27"/>
      <c r="AI8" s="32">
        <f>G8-X8-Y8+H8-AA8</f>
        <v>3511063.5559999999</v>
      </c>
    </row>
    <row r="9" spans="2:36" s="28" customFormat="1" ht="30" x14ac:dyDescent="0.25">
      <c r="B9" s="47" t="s">
        <v>56</v>
      </c>
      <c r="C9" s="61">
        <v>60</v>
      </c>
      <c r="D9" s="62">
        <v>30</v>
      </c>
      <c r="E9" s="61">
        <f t="shared" ref="E9:E22" si="8">U9+((AF9/6)/C9)</f>
        <v>3348012.8790864544</v>
      </c>
      <c r="F9" s="63">
        <v>1520040</v>
      </c>
      <c r="G9" s="63">
        <f t="shared" ref="G9:G15" si="9">F9+(F9*0.04)</f>
        <v>1580841.6</v>
      </c>
      <c r="H9" s="68">
        <v>0</v>
      </c>
      <c r="I9" s="64">
        <f t="shared" ref="I9:I22" si="10">G9+P9</f>
        <v>1646762.69472</v>
      </c>
      <c r="J9" s="65">
        <f t="shared" si="0"/>
        <v>139974.82905120001</v>
      </c>
      <c r="K9" s="65">
        <f t="shared" si="0"/>
        <v>197611.52336639998</v>
      </c>
      <c r="L9" s="65">
        <f t="shared" si="1"/>
        <v>38509.301376000003</v>
      </c>
      <c r="M9" s="65">
        <f t="shared" si="2"/>
        <v>82338.134736000007</v>
      </c>
      <c r="N9" s="65">
        <f t="shared" si="2"/>
        <v>65870.507788800009</v>
      </c>
      <c r="O9" s="65">
        <f t="shared" si="3"/>
        <v>131684.10528000002</v>
      </c>
      <c r="P9" s="65">
        <f t="shared" si="3"/>
        <v>65921.094720000008</v>
      </c>
      <c r="Q9" s="65">
        <f t="shared" si="3"/>
        <v>131684.10528000002</v>
      </c>
      <c r="R9" s="65">
        <f t="shared" si="3"/>
        <v>15808.416000000001</v>
      </c>
      <c r="S9" s="65">
        <f t="shared" ref="S9:S22" si="11">SUM(G9:R9)-I9</f>
        <v>2450243.6175984005</v>
      </c>
      <c r="T9" s="66">
        <f t="shared" si="4"/>
        <v>294029.23411180807</v>
      </c>
      <c r="U9" s="67">
        <f t="shared" ref="U9:U22" si="12">S9+T9</f>
        <v>2744272.8517102087</v>
      </c>
      <c r="V9" s="65">
        <f t="shared" si="5"/>
        <v>164656371.10261253</v>
      </c>
      <c r="W9" s="65">
        <f t="shared" si="6"/>
        <v>987938226.61567521</v>
      </c>
      <c r="X9" s="65">
        <f t="shared" si="7"/>
        <v>63233.664000000004</v>
      </c>
      <c r="Y9" s="65">
        <f t="shared" si="7"/>
        <v>63233.664000000004</v>
      </c>
      <c r="Z9" s="65"/>
      <c r="AA9" s="68">
        <v>0</v>
      </c>
      <c r="AB9" s="59"/>
      <c r="AC9" s="65"/>
      <c r="AD9" s="65">
        <v>0</v>
      </c>
      <c r="AE9" s="65"/>
      <c r="AF9" s="66">
        <f t="shared" ref="AF9:AF15" si="13">(V9*0.22)*$W$6</f>
        <v>217346409.85544854</v>
      </c>
      <c r="AG9" s="32"/>
      <c r="AH9" s="32"/>
      <c r="AI9" s="32">
        <f t="shared" ref="AI9:AI22" si="14">G9-X9-Y9+H9-AA9</f>
        <v>1454374.2719999999</v>
      </c>
    </row>
    <row r="10" spans="2:36" s="28" customFormat="1" ht="30" x14ac:dyDescent="0.25">
      <c r="B10" s="47" t="s">
        <v>57</v>
      </c>
      <c r="C10" s="61">
        <v>1</v>
      </c>
      <c r="D10" s="62">
        <v>30</v>
      </c>
      <c r="E10" s="61">
        <f t="shared" si="8"/>
        <v>3114913.6165711787</v>
      </c>
      <c r="F10" s="63">
        <v>1414210</v>
      </c>
      <c r="G10" s="63">
        <f t="shared" si="9"/>
        <v>1470778.4</v>
      </c>
      <c r="H10" s="68">
        <v>0</v>
      </c>
      <c r="I10" s="64">
        <f t="shared" si="10"/>
        <v>1532109.85928</v>
      </c>
      <c r="J10" s="65">
        <f t="shared" si="0"/>
        <v>130229.33803880001</v>
      </c>
      <c r="K10" s="65">
        <f t="shared" si="0"/>
        <v>183853.18311359998</v>
      </c>
      <c r="L10" s="65">
        <f t="shared" si="1"/>
        <v>35828.161823999995</v>
      </c>
      <c r="M10" s="65">
        <f t="shared" si="2"/>
        <v>76605.492964000005</v>
      </c>
      <c r="N10" s="65">
        <f t="shared" si="2"/>
        <v>61284.394371200004</v>
      </c>
      <c r="O10" s="65">
        <f t="shared" si="3"/>
        <v>122515.84071999999</v>
      </c>
      <c r="P10" s="65">
        <f t="shared" si="3"/>
        <v>61331.459279999995</v>
      </c>
      <c r="Q10" s="65">
        <f t="shared" si="3"/>
        <v>122515.84071999999</v>
      </c>
      <c r="R10" s="65">
        <f t="shared" si="3"/>
        <v>14707.784</v>
      </c>
      <c r="S10" s="65">
        <f t="shared" si="11"/>
        <v>2279649.8950316003</v>
      </c>
      <c r="T10" s="66">
        <f t="shared" si="4"/>
        <v>273557.98740379204</v>
      </c>
      <c r="U10" s="67">
        <f t="shared" si="12"/>
        <v>2553207.8824353921</v>
      </c>
      <c r="V10" s="65">
        <f t="shared" si="5"/>
        <v>2553207.8824353921</v>
      </c>
      <c r="W10" s="65">
        <f t="shared" si="6"/>
        <v>15319247.294612352</v>
      </c>
      <c r="X10" s="65">
        <f t="shared" si="7"/>
        <v>58831.135999999999</v>
      </c>
      <c r="Y10" s="65">
        <f t="shared" si="7"/>
        <v>58831.135999999999</v>
      </c>
      <c r="Z10" s="65"/>
      <c r="AA10" s="68">
        <v>0</v>
      </c>
      <c r="AB10" s="59"/>
      <c r="AC10" s="65"/>
      <c r="AD10" s="65">
        <v>0</v>
      </c>
      <c r="AE10" s="65"/>
      <c r="AF10" s="66">
        <f t="shared" si="13"/>
        <v>3370234.4048147178</v>
      </c>
      <c r="AG10" s="32"/>
      <c r="AH10" s="32"/>
      <c r="AI10" s="32">
        <f t="shared" si="14"/>
        <v>1353116.128</v>
      </c>
    </row>
    <row r="11" spans="2:36" s="28" customFormat="1" x14ac:dyDescent="0.25">
      <c r="B11" s="40" t="s">
        <v>17</v>
      </c>
      <c r="C11" s="61">
        <v>3</v>
      </c>
      <c r="D11" s="62">
        <v>30</v>
      </c>
      <c r="E11" s="61">
        <f t="shared" si="8"/>
        <v>5401647.5572206555</v>
      </c>
      <c r="F11" s="63">
        <v>2452416</v>
      </c>
      <c r="G11" s="63">
        <f t="shared" si="9"/>
        <v>2550512.6400000001</v>
      </c>
      <c r="H11" s="68">
        <v>0</v>
      </c>
      <c r="I11" s="64">
        <f t="shared" si="10"/>
        <v>2656869.0170880002</v>
      </c>
      <c r="J11" s="65">
        <f t="shared" si="0"/>
        <v>225833.86645248003</v>
      </c>
      <c r="K11" s="65">
        <f t="shared" si="0"/>
        <v>318824.28205056</v>
      </c>
      <c r="L11" s="65">
        <f t="shared" si="1"/>
        <v>62130.487910399999</v>
      </c>
      <c r="M11" s="65">
        <f t="shared" si="2"/>
        <v>132843.45085440003</v>
      </c>
      <c r="N11" s="65">
        <f t="shared" si="2"/>
        <v>106274.76068352001</v>
      </c>
      <c r="O11" s="65">
        <f t="shared" si="3"/>
        <v>212457.70291200001</v>
      </c>
      <c r="P11" s="65">
        <f t="shared" si="3"/>
        <v>106356.37708800001</v>
      </c>
      <c r="Q11" s="65">
        <f t="shared" si="3"/>
        <v>212457.70291200001</v>
      </c>
      <c r="R11" s="65">
        <f t="shared" si="3"/>
        <v>25505.126400000001</v>
      </c>
      <c r="S11" s="65">
        <f t="shared" si="11"/>
        <v>3953196.3972633607</v>
      </c>
      <c r="T11" s="66">
        <f t="shared" si="4"/>
        <v>474383.56767160329</v>
      </c>
      <c r="U11" s="67">
        <f t="shared" si="12"/>
        <v>4427579.9649349637</v>
      </c>
      <c r="V11" s="65">
        <f t="shared" si="5"/>
        <v>13282739.894804891</v>
      </c>
      <c r="W11" s="65">
        <f t="shared" si="6"/>
        <v>79696439.36882934</v>
      </c>
      <c r="X11" s="65">
        <f t="shared" si="7"/>
        <v>102020.5056</v>
      </c>
      <c r="Y11" s="65">
        <f t="shared" si="7"/>
        <v>102020.5056</v>
      </c>
      <c r="Z11" s="65"/>
      <c r="AA11" s="68">
        <v>0</v>
      </c>
      <c r="AB11" s="59"/>
      <c r="AC11" s="65"/>
      <c r="AD11" s="65">
        <v>0</v>
      </c>
      <c r="AE11" s="65"/>
      <c r="AF11" s="66">
        <f t="shared" si="13"/>
        <v>17533216.661142457</v>
      </c>
      <c r="AG11" s="32"/>
      <c r="AH11" s="32"/>
      <c r="AI11" s="32">
        <f t="shared" si="14"/>
        <v>2346471.6288000005</v>
      </c>
    </row>
    <row r="12" spans="2:36" x14ac:dyDescent="0.25">
      <c r="B12" s="40" t="s">
        <v>18</v>
      </c>
      <c r="C12" s="61">
        <v>2</v>
      </c>
      <c r="D12" s="62">
        <v>30</v>
      </c>
      <c r="E12" s="61">
        <f t="shared" si="8"/>
        <v>4427579.9649349637</v>
      </c>
      <c r="F12" s="63">
        <v>2452416</v>
      </c>
      <c r="G12" s="63">
        <f t="shared" si="9"/>
        <v>2550512.6400000001</v>
      </c>
      <c r="H12" s="68">
        <v>0</v>
      </c>
      <c r="I12" s="64">
        <f t="shared" si="10"/>
        <v>2656869.0170880002</v>
      </c>
      <c r="J12" s="65">
        <f t="shared" si="0"/>
        <v>225833.86645248003</v>
      </c>
      <c r="K12" s="65">
        <f t="shared" si="0"/>
        <v>318824.28205056</v>
      </c>
      <c r="L12" s="65">
        <f t="shared" si="1"/>
        <v>62130.487910399999</v>
      </c>
      <c r="M12" s="65">
        <f t="shared" si="2"/>
        <v>132843.45085440003</v>
      </c>
      <c r="N12" s="65">
        <f t="shared" si="2"/>
        <v>106274.76068352001</v>
      </c>
      <c r="O12" s="65">
        <f t="shared" si="3"/>
        <v>212457.70291200001</v>
      </c>
      <c r="P12" s="65">
        <f t="shared" si="3"/>
        <v>106356.37708800001</v>
      </c>
      <c r="Q12" s="65">
        <f t="shared" si="3"/>
        <v>212457.70291200001</v>
      </c>
      <c r="R12" s="65">
        <f t="shared" si="3"/>
        <v>25505.126400000001</v>
      </c>
      <c r="S12" s="65">
        <f t="shared" si="11"/>
        <v>3953196.3972633607</v>
      </c>
      <c r="T12" s="66">
        <f t="shared" si="4"/>
        <v>474383.56767160329</v>
      </c>
      <c r="U12" s="67">
        <f t="shared" si="12"/>
        <v>4427579.9649349637</v>
      </c>
      <c r="V12" s="65">
        <f t="shared" si="5"/>
        <v>8855159.9298699275</v>
      </c>
      <c r="W12" s="65">
        <f t="shared" si="6"/>
        <v>53130959.579219565</v>
      </c>
      <c r="X12" s="65">
        <f t="shared" si="7"/>
        <v>102020.5056</v>
      </c>
      <c r="Y12" s="65">
        <f t="shared" si="7"/>
        <v>102020.5056</v>
      </c>
      <c r="Z12" s="65"/>
      <c r="AA12" s="68">
        <v>0</v>
      </c>
      <c r="AB12" s="65"/>
      <c r="AC12" s="65"/>
      <c r="AD12" s="65">
        <v>0</v>
      </c>
      <c r="AE12" s="65"/>
      <c r="AF12" s="66"/>
      <c r="AG12" s="32"/>
      <c r="AH12" s="32"/>
      <c r="AI12" s="32">
        <f t="shared" si="14"/>
        <v>2346471.6288000005</v>
      </c>
      <c r="AJ12" s="1"/>
    </row>
    <row r="13" spans="2:36" x14ac:dyDescent="0.25">
      <c r="B13" s="40" t="s">
        <v>19</v>
      </c>
      <c r="C13" s="61">
        <v>1</v>
      </c>
      <c r="D13" s="62">
        <v>30</v>
      </c>
      <c r="E13" s="61">
        <f t="shared" si="8"/>
        <v>2744272.8517102087</v>
      </c>
      <c r="F13" s="63">
        <v>1520040</v>
      </c>
      <c r="G13" s="63">
        <f t="shared" si="9"/>
        <v>1580841.6</v>
      </c>
      <c r="H13" s="68">
        <v>0</v>
      </c>
      <c r="I13" s="64">
        <f t="shared" si="10"/>
        <v>1646762.69472</v>
      </c>
      <c r="J13" s="65">
        <f t="shared" si="0"/>
        <v>139974.82905120001</v>
      </c>
      <c r="K13" s="65">
        <f t="shared" si="0"/>
        <v>197611.52336639998</v>
      </c>
      <c r="L13" s="65">
        <f t="shared" si="1"/>
        <v>38509.301376000003</v>
      </c>
      <c r="M13" s="65">
        <f t="shared" si="2"/>
        <v>82338.134736000007</v>
      </c>
      <c r="N13" s="65">
        <f t="shared" si="2"/>
        <v>65870.507788800009</v>
      </c>
      <c r="O13" s="65">
        <f t="shared" si="3"/>
        <v>131684.10528000002</v>
      </c>
      <c r="P13" s="65">
        <f t="shared" si="3"/>
        <v>65921.094720000008</v>
      </c>
      <c r="Q13" s="65">
        <f t="shared" si="3"/>
        <v>131684.10528000002</v>
      </c>
      <c r="R13" s="65">
        <f t="shared" si="3"/>
        <v>15808.416000000001</v>
      </c>
      <c r="S13" s="65">
        <f t="shared" si="11"/>
        <v>2450243.6175984005</v>
      </c>
      <c r="T13" s="66">
        <f t="shared" si="4"/>
        <v>294029.23411180807</v>
      </c>
      <c r="U13" s="67">
        <f t="shared" si="12"/>
        <v>2744272.8517102087</v>
      </c>
      <c r="V13" s="65">
        <f t="shared" si="5"/>
        <v>2744272.8517102087</v>
      </c>
      <c r="W13" s="65">
        <f t="shared" si="6"/>
        <v>16465637.110261252</v>
      </c>
      <c r="X13" s="65">
        <f t="shared" si="7"/>
        <v>63233.664000000004</v>
      </c>
      <c r="Y13" s="65">
        <f t="shared" si="7"/>
        <v>63233.664000000004</v>
      </c>
      <c r="Z13" s="65"/>
      <c r="AA13" s="68">
        <v>0</v>
      </c>
      <c r="AB13" s="66"/>
      <c r="AC13" s="65"/>
      <c r="AD13" s="65">
        <v>0</v>
      </c>
      <c r="AE13" s="65"/>
      <c r="AF13" s="66"/>
      <c r="AG13" s="32"/>
      <c r="AH13" s="32"/>
      <c r="AI13" s="32">
        <f t="shared" si="14"/>
        <v>1454374.2719999999</v>
      </c>
      <c r="AJ13" s="1"/>
    </row>
    <row r="14" spans="2:36" x14ac:dyDescent="0.25">
      <c r="B14" s="40" t="s">
        <v>20</v>
      </c>
      <c r="C14" s="61">
        <v>2</v>
      </c>
      <c r="D14" s="62">
        <v>30</v>
      </c>
      <c r="E14" s="61">
        <f t="shared" si="8"/>
        <v>4427579.9649349637</v>
      </c>
      <c r="F14" s="63">
        <v>2452416</v>
      </c>
      <c r="G14" s="63">
        <f t="shared" si="9"/>
        <v>2550512.6400000001</v>
      </c>
      <c r="H14" s="68">
        <v>0</v>
      </c>
      <c r="I14" s="64">
        <f t="shared" si="10"/>
        <v>2656869.0170880002</v>
      </c>
      <c r="J14" s="65">
        <f t="shared" si="0"/>
        <v>225833.86645248003</v>
      </c>
      <c r="K14" s="65">
        <f t="shared" si="0"/>
        <v>318824.28205056</v>
      </c>
      <c r="L14" s="65">
        <f t="shared" si="1"/>
        <v>62130.487910399999</v>
      </c>
      <c r="M14" s="65">
        <f t="shared" si="2"/>
        <v>132843.45085440003</v>
      </c>
      <c r="N14" s="65">
        <f t="shared" si="2"/>
        <v>106274.76068352001</v>
      </c>
      <c r="O14" s="65">
        <f t="shared" si="3"/>
        <v>212457.70291200001</v>
      </c>
      <c r="P14" s="65">
        <f t="shared" si="3"/>
        <v>106356.37708800001</v>
      </c>
      <c r="Q14" s="65">
        <f t="shared" si="3"/>
        <v>212457.70291200001</v>
      </c>
      <c r="R14" s="65">
        <f t="shared" si="3"/>
        <v>25505.126400000001</v>
      </c>
      <c r="S14" s="65">
        <f t="shared" si="11"/>
        <v>3953196.3972633607</v>
      </c>
      <c r="T14" s="66">
        <f t="shared" si="4"/>
        <v>474383.56767160329</v>
      </c>
      <c r="U14" s="67">
        <f t="shared" si="12"/>
        <v>4427579.9649349637</v>
      </c>
      <c r="V14" s="65">
        <f t="shared" si="5"/>
        <v>8855159.9298699275</v>
      </c>
      <c r="W14" s="65">
        <f t="shared" si="6"/>
        <v>53130959.579219565</v>
      </c>
      <c r="X14" s="65">
        <f t="shared" si="7"/>
        <v>102020.5056</v>
      </c>
      <c r="Y14" s="65">
        <f t="shared" si="7"/>
        <v>102020.5056</v>
      </c>
      <c r="Z14" s="65"/>
      <c r="AA14" s="68">
        <v>0</v>
      </c>
      <c r="AB14" s="66"/>
      <c r="AC14" s="65"/>
      <c r="AD14" s="65">
        <v>0</v>
      </c>
      <c r="AE14" s="65"/>
      <c r="AF14" s="66"/>
      <c r="AG14" s="32"/>
      <c r="AH14" s="32"/>
      <c r="AI14" s="32">
        <f t="shared" si="14"/>
        <v>2346471.6288000005</v>
      </c>
      <c r="AJ14" s="1"/>
    </row>
    <row r="15" spans="2:36" x14ac:dyDescent="0.25">
      <c r="B15" s="40" t="s">
        <v>66</v>
      </c>
      <c r="C15" s="61">
        <v>20</v>
      </c>
      <c r="D15" s="62">
        <v>30</v>
      </c>
      <c r="E15" s="61">
        <f t="shared" ref="E15:E16" si="15">U15+((AF15/6)/C15)</f>
        <v>2511135.6246233736</v>
      </c>
      <c r="F15" s="63">
        <v>1091885</v>
      </c>
      <c r="G15" s="63">
        <f t="shared" si="9"/>
        <v>1135560.3999999999</v>
      </c>
      <c r="H15" s="68">
        <v>77700</v>
      </c>
      <c r="I15" s="64">
        <f t="shared" ref="I15" si="16">G15+P15</f>
        <v>1182913.26868</v>
      </c>
      <c r="J15" s="65">
        <f t="shared" si="0"/>
        <v>100547.6278378</v>
      </c>
      <c r="K15" s="65">
        <f t="shared" si="0"/>
        <v>141949.59224159998</v>
      </c>
      <c r="L15" s="65">
        <f t="shared" si="1"/>
        <v>27662.251343999997</v>
      </c>
      <c r="M15" s="65">
        <f t="shared" si="2"/>
        <v>59145.663434000002</v>
      </c>
      <c r="N15" s="65">
        <f t="shared" si="2"/>
        <v>47316.530747199999</v>
      </c>
      <c r="O15" s="65">
        <f t="shared" si="3"/>
        <v>94592.181319999989</v>
      </c>
      <c r="P15" s="65">
        <f t="shared" si="3"/>
        <v>47352.86868</v>
      </c>
      <c r="Q15" s="65">
        <f t="shared" si="3"/>
        <v>94592.181319999989</v>
      </c>
      <c r="R15" s="65">
        <f t="shared" si="3"/>
        <v>11355.603999999999</v>
      </c>
      <c r="S15" s="65">
        <f t="shared" ref="S15" si="17">SUM(G15:R15)-I15</f>
        <v>1837774.9009246</v>
      </c>
      <c r="T15" s="66">
        <f t="shared" ref="T15" si="18">S15*$T$6</f>
        <v>220532.98811095199</v>
      </c>
      <c r="U15" s="67">
        <f t="shared" ref="U15" si="19">S15+T15</f>
        <v>2058307.889035552</v>
      </c>
      <c r="V15" s="65">
        <f t="shared" ref="V15" si="20">(S15+T15)*C15</f>
        <v>41166157.78071104</v>
      </c>
      <c r="W15" s="65">
        <f t="shared" ref="W15" si="21">V15*$W$6</f>
        <v>246996946.68426624</v>
      </c>
      <c r="X15" s="65">
        <f t="shared" si="7"/>
        <v>45422.415999999997</v>
      </c>
      <c r="Y15" s="65">
        <f t="shared" si="7"/>
        <v>45422.415999999997</v>
      </c>
      <c r="Z15" s="65"/>
      <c r="AA15" s="68">
        <v>0</v>
      </c>
      <c r="AB15" s="66"/>
      <c r="AC15" s="65"/>
      <c r="AD15" s="65">
        <v>0</v>
      </c>
      <c r="AE15" s="65"/>
      <c r="AF15" s="66">
        <f t="shared" si="13"/>
        <v>54339328.270538568</v>
      </c>
      <c r="AG15" s="32"/>
      <c r="AH15" s="32"/>
      <c r="AI15" s="32"/>
      <c r="AJ15" s="1"/>
    </row>
    <row r="16" spans="2:36" ht="15.75" thickBot="1" x14ac:dyDescent="0.3">
      <c r="B16" s="40" t="s">
        <v>67</v>
      </c>
      <c r="C16" s="61">
        <v>2</v>
      </c>
      <c r="D16" s="62">
        <v>30</v>
      </c>
      <c r="E16" s="61">
        <f t="shared" si="15"/>
        <v>2744272.8517102087</v>
      </c>
      <c r="F16" s="63">
        <v>1520040</v>
      </c>
      <c r="G16" s="63">
        <f t="shared" ref="G16" si="22">F16+(F16*0.04)</f>
        <v>1580841.6</v>
      </c>
      <c r="H16" s="68"/>
      <c r="I16" s="64">
        <f t="shared" ref="I16" si="23">G16+P16</f>
        <v>1646762.69472</v>
      </c>
      <c r="J16" s="65">
        <f t="shared" si="0"/>
        <v>139974.82905120001</v>
      </c>
      <c r="K16" s="65">
        <f t="shared" si="0"/>
        <v>197611.52336639998</v>
      </c>
      <c r="L16" s="65">
        <f t="shared" si="1"/>
        <v>38509.301376000003</v>
      </c>
      <c r="M16" s="65">
        <f t="shared" si="2"/>
        <v>82338.134736000007</v>
      </c>
      <c r="N16" s="65">
        <f t="shared" si="2"/>
        <v>65870.507788800009</v>
      </c>
      <c r="O16" s="65">
        <f t="shared" si="3"/>
        <v>131684.10528000002</v>
      </c>
      <c r="P16" s="65">
        <f t="shared" si="3"/>
        <v>65921.094720000008</v>
      </c>
      <c r="Q16" s="65">
        <f t="shared" si="3"/>
        <v>131684.10528000002</v>
      </c>
      <c r="R16" s="65">
        <f t="shared" si="3"/>
        <v>15808.416000000001</v>
      </c>
      <c r="S16" s="65">
        <f t="shared" ref="S16" si="24">SUM(G16:R16)-I16</f>
        <v>2450243.6175984005</v>
      </c>
      <c r="T16" s="66">
        <f t="shared" ref="T16" si="25">S16*$T$6</f>
        <v>294029.23411180807</v>
      </c>
      <c r="U16" s="67">
        <f t="shared" ref="U16" si="26">S16+T16</f>
        <v>2744272.8517102087</v>
      </c>
      <c r="V16" s="65">
        <f t="shared" ref="V16" si="27">(S16+T16)*C16</f>
        <v>5488545.7034204174</v>
      </c>
      <c r="W16" s="65">
        <f t="shared" ref="W16" si="28">V16*$W$6</f>
        <v>32931274.220522504</v>
      </c>
      <c r="X16" s="65">
        <f t="shared" si="7"/>
        <v>63233.664000000004</v>
      </c>
      <c r="Y16" s="65">
        <f t="shared" si="7"/>
        <v>63233.664000000004</v>
      </c>
      <c r="Z16" s="65"/>
      <c r="AA16" s="68">
        <v>0</v>
      </c>
      <c r="AB16" s="66"/>
      <c r="AC16" s="65"/>
      <c r="AD16" s="65">
        <v>0</v>
      </c>
      <c r="AE16" s="65"/>
      <c r="AF16" s="66"/>
      <c r="AG16" s="32"/>
      <c r="AH16" s="32"/>
      <c r="AI16" s="32"/>
      <c r="AJ16" s="1"/>
    </row>
    <row r="17" spans="2:36" ht="32.25" thickBot="1" x14ac:dyDescent="0.3">
      <c r="B17" s="54"/>
      <c r="C17" s="55"/>
      <c r="D17" s="55"/>
      <c r="E17" s="60" t="s">
        <v>60</v>
      </c>
      <c r="G17" s="52">
        <f>SUM(W8:W16)+SUM(AE8:AE16)+SUM(AF8:AF16)</f>
        <v>1974312295.6122777</v>
      </c>
      <c r="H17" s="35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7"/>
      <c r="U17" s="32"/>
      <c r="V17" s="32"/>
      <c r="W17" s="32"/>
      <c r="X17" s="32"/>
      <c r="Y17" s="32"/>
      <c r="Z17" s="32"/>
      <c r="AA17" s="35"/>
      <c r="AB17" s="27"/>
      <c r="AC17" s="32"/>
      <c r="AD17" s="32"/>
      <c r="AE17" s="32"/>
      <c r="AF17" s="32"/>
      <c r="AG17" s="32"/>
      <c r="AH17" s="32"/>
      <c r="AI17" s="32"/>
      <c r="AJ17" s="1"/>
    </row>
    <row r="18" spans="2:36" x14ac:dyDescent="0.25">
      <c r="B18" s="54"/>
      <c r="C18" s="33"/>
      <c r="D18" s="38"/>
      <c r="E18" s="53"/>
      <c r="F18" s="33"/>
      <c r="G18" s="33"/>
      <c r="H18" s="35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7"/>
      <c r="U18" s="48"/>
      <c r="V18" s="32"/>
      <c r="W18" s="32"/>
      <c r="X18" s="32"/>
      <c r="Y18" s="32"/>
      <c r="Z18" s="32"/>
      <c r="AA18" s="35"/>
      <c r="AB18" s="27"/>
      <c r="AC18" s="32"/>
      <c r="AD18" s="32"/>
      <c r="AE18" s="32"/>
      <c r="AF18" s="32"/>
      <c r="AG18" s="32"/>
      <c r="AH18" s="32"/>
      <c r="AI18" s="32"/>
      <c r="AJ18" s="1"/>
    </row>
    <row r="19" spans="2:36" x14ac:dyDescent="0.25">
      <c r="B19" s="40"/>
      <c r="C19" s="29"/>
      <c r="D19" s="30"/>
      <c r="E19" s="29"/>
      <c r="F19" s="33"/>
      <c r="G19" s="33"/>
      <c r="H19" s="35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7"/>
      <c r="U19" s="48"/>
      <c r="V19" s="32"/>
      <c r="W19" s="32"/>
      <c r="X19" s="32"/>
      <c r="Y19" s="32"/>
      <c r="Z19" s="32"/>
      <c r="AA19" s="35"/>
      <c r="AB19" s="27"/>
      <c r="AC19" s="32"/>
      <c r="AD19" s="32"/>
      <c r="AE19" s="32"/>
      <c r="AF19" s="32"/>
      <c r="AG19" s="32"/>
      <c r="AH19" s="32"/>
      <c r="AI19" s="32"/>
      <c r="AJ19" s="1"/>
    </row>
    <row r="20" spans="2:36" x14ac:dyDescent="0.25">
      <c r="B20" s="40" t="s">
        <v>27</v>
      </c>
      <c r="C20" s="70">
        <v>6</v>
      </c>
      <c r="D20" s="62">
        <v>30</v>
      </c>
      <c r="E20" s="61">
        <f t="shared" si="8"/>
        <v>1800350.3625395</v>
      </c>
      <c r="F20" s="63">
        <v>960869</v>
      </c>
      <c r="G20" s="63">
        <f>F20+(F20*0.04)</f>
        <v>999303.76</v>
      </c>
      <c r="H20" s="68">
        <v>77700</v>
      </c>
      <c r="I20" s="64">
        <f t="shared" si="10"/>
        <v>1040974.726792</v>
      </c>
      <c r="J20" s="65">
        <f t="shared" ref="J20:K22" si="29">$I20*J$6</f>
        <v>88482.85177732</v>
      </c>
      <c r="K20" s="65">
        <f t="shared" si="29"/>
        <v>124916.96721504</v>
      </c>
      <c r="L20" s="65">
        <f>$G20*0.00522</f>
        <v>5216.3656271999998</v>
      </c>
      <c r="M20" s="65">
        <f t="shared" ref="M20:N22" si="30">$I20*M$6</f>
        <v>52048.7363396</v>
      </c>
      <c r="N20" s="65">
        <f t="shared" si="30"/>
        <v>41638.98907168</v>
      </c>
      <c r="O20" s="65">
        <f t="shared" ref="O20:R22" si="31">$G20*O$6</f>
        <v>83242.003207999995</v>
      </c>
      <c r="P20" s="65">
        <f t="shared" si="31"/>
        <v>41670.966791999999</v>
      </c>
      <c r="Q20" s="65">
        <f t="shared" si="31"/>
        <v>83242.003207999995</v>
      </c>
      <c r="R20" s="65">
        <f t="shared" si="31"/>
        <v>9993.0375999999997</v>
      </c>
      <c r="S20" s="65">
        <f t="shared" si="11"/>
        <v>1607455.6808388394</v>
      </c>
      <c r="T20" s="66">
        <f>S20*$T$6</f>
        <v>192894.68170066073</v>
      </c>
      <c r="U20" s="67">
        <f t="shared" si="12"/>
        <v>1800350.3625395</v>
      </c>
      <c r="V20" s="65">
        <f>(S20+T20)*C20</f>
        <v>10802102.175237</v>
      </c>
      <c r="W20" s="65">
        <f>V20*$W$6</f>
        <v>64812613.051422</v>
      </c>
      <c r="X20" s="65">
        <f t="shared" ref="X20:Y22" si="32">$G20*X$6</f>
        <v>39972.150399999999</v>
      </c>
      <c r="Y20" s="65">
        <f t="shared" si="32"/>
        <v>39972.150399999999</v>
      </c>
      <c r="Z20" s="65"/>
      <c r="AA20" s="68">
        <v>0</v>
      </c>
      <c r="AB20" s="66"/>
      <c r="AC20" s="65"/>
      <c r="AD20" s="65">
        <v>0</v>
      </c>
      <c r="AE20" s="65">
        <f>W20*0.016</f>
        <v>1037001.808822752</v>
      </c>
      <c r="AF20" s="65"/>
      <c r="AG20" s="32"/>
      <c r="AH20" s="32"/>
      <c r="AI20" s="32">
        <f t="shared" si="14"/>
        <v>997059.45919999992</v>
      </c>
      <c r="AJ20" s="1"/>
    </row>
    <row r="21" spans="2:36" x14ac:dyDescent="0.25">
      <c r="B21" s="40" t="s">
        <v>28</v>
      </c>
      <c r="C21" s="70">
        <v>10</v>
      </c>
      <c r="D21" s="62">
        <v>30</v>
      </c>
      <c r="E21" s="61">
        <f t="shared" si="8"/>
        <v>2033965.1078528317</v>
      </c>
      <c r="F21" s="63">
        <v>1091885</v>
      </c>
      <c r="G21" s="63">
        <f t="shared" ref="G21:G22" si="33">F21+(F21*0.04)</f>
        <v>1135560.3999999999</v>
      </c>
      <c r="H21" s="68">
        <v>77700</v>
      </c>
      <c r="I21" s="64">
        <f t="shared" si="10"/>
        <v>1182913.26868</v>
      </c>
      <c r="J21" s="65">
        <f t="shared" si="29"/>
        <v>100547.6278378</v>
      </c>
      <c r="K21" s="65">
        <f t="shared" si="29"/>
        <v>141949.59224159998</v>
      </c>
      <c r="L21" s="65">
        <f t="shared" ref="L21:L22" si="34">$G21*0.00522</f>
        <v>5927.6252879999993</v>
      </c>
      <c r="M21" s="65">
        <f t="shared" si="30"/>
        <v>59145.663434000002</v>
      </c>
      <c r="N21" s="65">
        <f t="shared" si="30"/>
        <v>47316.530747199999</v>
      </c>
      <c r="O21" s="65">
        <f t="shared" si="31"/>
        <v>94592.181319999989</v>
      </c>
      <c r="P21" s="65">
        <f t="shared" si="31"/>
        <v>47352.86868</v>
      </c>
      <c r="Q21" s="65">
        <f t="shared" si="31"/>
        <v>94592.181319999989</v>
      </c>
      <c r="R21" s="65">
        <f t="shared" si="31"/>
        <v>11355.603999999999</v>
      </c>
      <c r="S21" s="65">
        <f t="shared" si="11"/>
        <v>1816040.2748685998</v>
      </c>
      <c r="T21" s="66">
        <f>S21*$T$6</f>
        <v>217924.83298423197</v>
      </c>
      <c r="U21" s="67">
        <f t="shared" si="12"/>
        <v>2033965.1078528317</v>
      </c>
      <c r="V21" s="65">
        <f>(S21+T21)*C21</f>
        <v>20339651.078528319</v>
      </c>
      <c r="W21" s="65">
        <f>V21*$W$6</f>
        <v>122037906.47116992</v>
      </c>
      <c r="X21" s="65">
        <f t="shared" si="32"/>
        <v>45422.415999999997</v>
      </c>
      <c r="Y21" s="65">
        <f t="shared" si="32"/>
        <v>45422.415999999997</v>
      </c>
      <c r="Z21" s="65"/>
      <c r="AA21" s="68">
        <v>0</v>
      </c>
      <c r="AB21" s="66"/>
      <c r="AC21" s="65"/>
      <c r="AD21" s="65">
        <v>0</v>
      </c>
      <c r="AE21" s="65">
        <f t="shared" ref="AE21:AE22" si="35">W21*0.016</f>
        <v>1952606.5035387187</v>
      </c>
      <c r="AF21" s="65"/>
      <c r="AG21" s="32"/>
      <c r="AH21" s="32"/>
      <c r="AI21" s="32">
        <f t="shared" si="14"/>
        <v>1122415.568</v>
      </c>
      <c r="AJ21" s="1"/>
    </row>
    <row r="22" spans="2:36" x14ac:dyDescent="0.25">
      <c r="B22" s="40" t="s">
        <v>29</v>
      </c>
      <c r="C22" s="71">
        <v>10</v>
      </c>
      <c r="D22" s="69">
        <v>30</v>
      </c>
      <c r="E22" s="61">
        <f t="shared" si="8"/>
        <v>2384160.7720106617</v>
      </c>
      <c r="F22" s="63">
        <v>1288282</v>
      </c>
      <c r="G22" s="63">
        <f t="shared" si="33"/>
        <v>1339813.28</v>
      </c>
      <c r="H22" s="68">
        <v>77700</v>
      </c>
      <c r="I22" s="64">
        <f t="shared" si="10"/>
        <v>1395683.4937760001</v>
      </c>
      <c r="J22" s="65">
        <f t="shared" si="29"/>
        <v>118633.09697096002</v>
      </c>
      <c r="K22" s="65">
        <f t="shared" si="29"/>
        <v>167482.01925312</v>
      </c>
      <c r="L22" s="65">
        <f t="shared" si="34"/>
        <v>6993.8253216000003</v>
      </c>
      <c r="M22" s="65">
        <f t="shared" si="30"/>
        <v>69784.174688800005</v>
      </c>
      <c r="N22" s="65">
        <f t="shared" si="30"/>
        <v>55827.339751040003</v>
      </c>
      <c r="O22" s="65">
        <f t="shared" si="31"/>
        <v>111606.446224</v>
      </c>
      <c r="P22" s="65">
        <f t="shared" si="31"/>
        <v>55870.213776000004</v>
      </c>
      <c r="Q22" s="65">
        <f t="shared" si="31"/>
        <v>111606.446224</v>
      </c>
      <c r="R22" s="65">
        <f t="shared" si="31"/>
        <v>13398.132800000001</v>
      </c>
      <c r="S22" s="65">
        <f t="shared" si="11"/>
        <v>2128714.9750095191</v>
      </c>
      <c r="T22" s="66">
        <f>S22*$T$6</f>
        <v>255445.79700114229</v>
      </c>
      <c r="U22" s="67">
        <f t="shared" si="12"/>
        <v>2384160.7720106617</v>
      </c>
      <c r="V22" s="65">
        <f>(S22+T22)*C22</f>
        <v>23841607.720106617</v>
      </c>
      <c r="W22" s="65">
        <f>V22*$W$6</f>
        <v>143049646.3206397</v>
      </c>
      <c r="X22" s="65">
        <f t="shared" si="32"/>
        <v>53592.531200000005</v>
      </c>
      <c r="Y22" s="65">
        <f t="shared" si="32"/>
        <v>53592.531200000005</v>
      </c>
      <c r="Z22" s="65"/>
      <c r="AA22" s="68">
        <v>0</v>
      </c>
      <c r="AB22" s="66"/>
      <c r="AC22" s="65"/>
      <c r="AD22" s="65">
        <v>0</v>
      </c>
      <c r="AE22" s="65">
        <f t="shared" si="35"/>
        <v>2288794.3411302352</v>
      </c>
      <c r="AF22" s="65"/>
      <c r="AG22" s="32"/>
      <c r="AH22" s="32"/>
      <c r="AI22" s="32">
        <f t="shared" si="14"/>
        <v>1310328.2175999999</v>
      </c>
      <c r="AJ22" s="1"/>
    </row>
    <row r="23" spans="2:36" ht="15.75" thickBot="1" x14ac:dyDescent="0.3">
      <c r="C23" s="1"/>
      <c r="D23" s="1"/>
      <c r="U23" s="51"/>
      <c r="V23" s="51"/>
      <c r="Z23" s="51"/>
    </row>
    <row r="24" spans="2:36" ht="32.25" thickBot="1" x14ac:dyDescent="0.3">
      <c r="E24" s="57" t="s">
        <v>61</v>
      </c>
      <c r="G24" s="52">
        <f>SUM(W20:W22)+SUM(AE20:AE22)+SUM(AF20:AF22)</f>
        <v>335178568.49672329</v>
      </c>
    </row>
    <row r="25" spans="2:36" ht="15.75" thickBot="1" x14ac:dyDescent="0.3">
      <c r="E25" s="56"/>
      <c r="G25" s="56"/>
    </row>
    <row r="26" spans="2:36" ht="32.25" thickBot="1" x14ac:dyDescent="0.3">
      <c r="E26" s="58" t="s">
        <v>21</v>
      </c>
      <c r="G26" s="49">
        <f>SUM(W8:W22)+SUM(AE20:AE22)+SUM(AF8:AF22)</f>
        <v>2309490864.1090012</v>
      </c>
    </row>
  </sheetData>
  <mergeCells count="7">
    <mergeCell ref="AI5:AI7"/>
    <mergeCell ref="B2:V2"/>
    <mergeCell ref="J4:N4"/>
    <mergeCell ref="O4:R4"/>
    <mergeCell ref="S4:W4"/>
    <mergeCell ref="X4:AD4"/>
    <mergeCell ref="AE4:AH4"/>
  </mergeCells>
  <pageMargins left="0.7" right="0.7" top="0.75" bottom="0.75" header="0.3" footer="0.3"/>
  <pageSetup paperSize="9" scale="2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 ECONOMICO DETALLADO</vt:lpstr>
      <vt:lpstr>ESTUDIO PREVIO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JEFE OFICINA JURIDICA</cp:lastModifiedBy>
  <dcterms:created xsi:type="dcterms:W3CDTF">2015-02-24T12:29:48Z</dcterms:created>
  <dcterms:modified xsi:type="dcterms:W3CDTF">2019-08-13T20:20:50Z</dcterms:modified>
</cp:coreProperties>
</file>